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10" yWindow="405" windowWidth="22680" windowHeight="11940"/>
  </bookViews>
  <sheets>
    <sheet name="Rekapitulace stavby" sheetId="1" r:id="rId1"/>
    <sheet name="SO 02 - D.1.1 - STAVBA" sheetId="2" r:id="rId2"/>
    <sheet name="SO 02-D2 - Přípojka kanal..." sheetId="3" r:id="rId3"/>
    <sheet name="SO 02-PS - strojní vybave..." sheetId="4" r:id="rId4"/>
    <sheet name="SO 03-D.1.1 -  architek.-..." sheetId="5" r:id="rId5"/>
    <sheet name="SO 03-D.1.4 EL - část ele..." sheetId="6" r:id="rId6"/>
    <sheet name="VON etapa1 - vedlejší a o..." sheetId="7" r:id="rId7"/>
    <sheet name="Pokyny pro vyplnění" sheetId="8" r:id="rId8"/>
  </sheets>
  <definedNames>
    <definedName name="_xlnm._FilterDatabase" localSheetId="1" hidden="1">'SO 02 - D.1.1 - STAVBA'!$C$96:$K$239</definedName>
    <definedName name="_xlnm._FilterDatabase" localSheetId="2" hidden="1">'SO 02-D2 - Přípojka kanal...'!$C$95:$K$329</definedName>
    <definedName name="_xlnm._FilterDatabase" localSheetId="3" hidden="1">'SO 02-PS - strojní vybave...'!$C$86:$K$93</definedName>
    <definedName name="_xlnm._FilterDatabase" localSheetId="4" hidden="1">'SO 03-D.1.1 -  architek.-...'!$C$94:$K$187</definedName>
    <definedName name="_xlnm._FilterDatabase" localSheetId="5" hidden="1">'SO 03-D.1.4 EL - část ele...'!$C$86:$K$91</definedName>
    <definedName name="_xlnm._FilterDatabase" localSheetId="6" hidden="1">'VON etapa1 - vedlejší a o...'!$C$82:$K$117</definedName>
    <definedName name="_xlnm.Print_Titles" localSheetId="0">'Rekapitulace stavby'!$52:$52</definedName>
    <definedName name="_xlnm.Print_Titles" localSheetId="1">'SO 02 - D.1.1 - STAVBA'!$96:$96</definedName>
    <definedName name="_xlnm.Print_Titles" localSheetId="2">'SO 02-D2 - Přípojka kanal...'!$95:$95</definedName>
    <definedName name="_xlnm.Print_Titles" localSheetId="3">'SO 02-PS - strojní vybave...'!$86:$86</definedName>
    <definedName name="_xlnm.Print_Titles" localSheetId="4">'SO 03-D.1.1 -  architek.-...'!$94:$94</definedName>
    <definedName name="_xlnm.Print_Titles" localSheetId="5">'SO 03-D.1.4 EL - část ele...'!$86:$86</definedName>
    <definedName name="_xlnm.Print_Titles" localSheetId="6">'VON etapa1 - vedlejší a o...'!$82:$82</definedName>
    <definedName name="_xlnm.Print_Area" localSheetId="7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stavby'!$C$42:$AQ$63</definedName>
    <definedName name="_xlnm.Print_Area" localSheetId="1">'SO 02 - D.1.1 - STAVBA'!$C$4:$J$41,'SO 02 - D.1.1 - STAVBA'!$C$47:$J$76,'SO 02 - D.1.1 - STAVBA'!$C$82:$K$239</definedName>
    <definedName name="_xlnm.Print_Area" localSheetId="2">'SO 02-D2 - Přípojka kanal...'!$C$4:$J$41,'SO 02-D2 - Přípojka kanal...'!$C$47:$J$75,'SO 02-D2 - Přípojka kanal...'!$C$81:$K$329</definedName>
    <definedName name="_xlnm.Print_Area" localSheetId="3">'SO 02-PS - strojní vybave...'!$C$4:$J$41,'SO 02-PS - strojní vybave...'!$C$47:$J$66,'SO 02-PS - strojní vybave...'!$C$72:$K$93</definedName>
    <definedName name="_xlnm.Print_Area" localSheetId="4">'SO 03-D.1.1 -  architek.-...'!$C$4:$J$41,'SO 03-D.1.1 -  architek.-...'!$C$47:$J$74,'SO 03-D.1.1 -  architek.-...'!$C$80:$K$187</definedName>
    <definedName name="_xlnm.Print_Area" localSheetId="5">'SO 03-D.1.4 EL - část ele...'!$C$4:$J$41,'SO 03-D.1.4 EL - část ele...'!$C$47:$J$66,'SO 03-D.1.4 EL - část ele...'!$C$72:$K$91</definedName>
    <definedName name="_xlnm.Print_Area" localSheetId="6">'VON etapa1 - vedlejší a o...'!$C$4:$J$39,'VON etapa1 - vedlejší a o...'!$C$45:$J$64,'VON etapa1 - vedlejší a o...'!$C$70:$K$117</definedName>
  </definedNames>
  <calcPr calcId="125725"/>
</workbook>
</file>

<file path=xl/calcChain.xml><?xml version="1.0" encoding="utf-8"?>
<calcChain xmlns="http://schemas.openxmlformats.org/spreadsheetml/2006/main">
  <c r="J37" i="7"/>
  <c r="J36"/>
  <c r="AY62" i="1"/>
  <c r="J35" i="7"/>
  <c r="AX62" i="1"/>
  <c r="BI116" i="7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 s="1"/>
  <c r="E7"/>
  <c r="E73" s="1"/>
  <c r="J39" i="6"/>
  <c r="J38"/>
  <c r="AY61" i="1"/>
  <c r="J37" i="6"/>
  <c r="AX61" i="1"/>
  <c r="BI90" i="6"/>
  <c r="BH90"/>
  <c r="BG90"/>
  <c r="BF90"/>
  <c r="T90"/>
  <c r="T89"/>
  <c r="T88" s="1"/>
  <c r="T87" s="1"/>
  <c r="R90"/>
  <c r="R89"/>
  <c r="R88" s="1"/>
  <c r="R87" s="1"/>
  <c r="P90"/>
  <c r="P89"/>
  <c r="P88" s="1"/>
  <c r="P87" s="1"/>
  <c r="AU61" i="1" s="1"/>
  <c r="J84" i="6"/>
  <c r="J83"/>
  <c r="F83"/>
  <c r="F81"/>
  <c r="E79"/>
  <c r="J59"/>
  <c r="J58"/>
  <c r="F58"/>
  <c r="F56"/>
  <c r="E54"/>
  <c r="J20"/>
  <c r="E20"/>
  <c r="F84" s="1"/>
  <c r="J19"/>
  <c r="J14"/>
  <c r="J81" s="1"/>
  <c r="E7"/>
  <c r="E50" s="1"/>
  <c r="J39" i="5"/>
  <c r="J38"/>
  <c r="AY60" i="1"/>
  <c r="J37" i="5"/>
  <c r="AX60" i="1"/>
  <c r="BI186" i="5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T169" s="1"/>
  <c r="R170"/>
  <c r="R169" s="1"/>
  <c r="P170"/>
  <c r="P169" s="1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89" s="1"/>
  <c r="E7"/>
  <c r="E83" s="1"/>
  <c r="J39" i="4"/>
  <c r="J38"/>
  <c r="AY58" i="1"/>
  <c r="J37" i="4"/>
  <c r="AX58" i="1"/>
  <c r="BI92" i="4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 s="1"/>
  <c r="J19"/>
  <c r="J14"/>
  <c r="J81" s="1"/>
  <c r="E7"/>
  <c r="E75" s="1"/>
  <c r="J39" i="3"/>
  <c r="J38"/>
  <c r="AY57" i="1"/>
  <c r="J37" i="3"/>
  <c r="AX57" i="1"/>
  <c r="BI328" i="3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6"/>
  <c r="BH316"/>
  <c r="BG316"/>
  <c r="BF316"/>
  <c r="T316"/>
  <c r="T315"/>
  <c r="R316"/>
  <c r="R315"/>
  <c r="P316"/>
  <c r="P315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4"/>
  <c r="BH234"/>
  <c r="BG234"/>
  <c r="BF234"/>
  <c r="T234"/>
  <c r="T233"/>
  <c r="R234"/>
  <c r="R233"/>
  <c r="P234"/>
  <c r="P233"/>
  <c r="BI230"/>
  <c r="BH230"/>
  <c r="BG230"/>
  <c r="BF230"/>
  <c r="T230"/>
  <c r="T229"/>
  <c r="R230"/>
  <c r="R229"/>
  <c r="P230"/>
  <c r="P229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39"/>
  <c r="BH139"/>
  <c r="BG139"/>
  <c r="BF139"/>
  <c r="T139"/>
  <c r="R139"/>
  <c r="P139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59"/>
  <c r="J19"/>
  <c r="J14"/>
  <c r="J90" s="1"/>
  <c r="E7"/>
  <c r="E50" s="1"/>
  <c r="J39" i="2"/>
  <c r="J38"/>
  <c r="AY56" i="1"/>
  <c r="J37" i="2"/>
  <c r="AX56" i="1"/>
  <c r="BI238" i="2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T212"/>
  <c r="R213"/>
  <c r="R212"/>
  <c r="P213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T107"/>
  <c r="R108"/>
  <c r="R107"/>
  <c r="P108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94"/>
  <c r="J19"/>
  <c r="J14"/>
  <c r="J91" s="1"/>
  <c r="E7"/>
  <c r="E50" s="1"/>
  <c r="L50" i="1"/>
  <c r="AM50"/>
  <c r="AM49"/>
  <c r="L49"/>
  <c r="AM47"/>
  <c r="L47"/>
  <c r="L45"/>
  <c r="L44"/>
  <c r="J184" i="2"/>
  <c r="J123"/>
  <c r="BK100"/>
  <c r="BK108" i="7"/>
  <c r="J101"/>
  <c r="BK91"/>
  <c r="J177" i="5"/>
  <c r="J144"/>
  <c r="J130"/>
  <c r="J116"/>
  <c r="J300" i="3"/>
  <c r="J286"/>
  <c r="J276"/>
  <c r="BK261"/>
  <c r="BK243"/>
  <c r="BK213"/>
  <c r="J187"/>
  <c r="BK145"/>
  <c r="BK126"/>
  <c r="J99"/>
  <c r="BK139" i="2"/>
  <c r="J118"/>
  <c r="BK177" i="5"/>
  <c r="BK167"/>
  <c r="J153"/>
  <c r="J142"/>
  <c r="J121"/>
  <c r="BK313" i="3"/>
  <c r="J284"/>
  <c r="J265"/>
  <c r="BK246"/>
  <c r="J224"/>
  <c r="BK169"/>
  <c r="BK154"/>
  <c r="J105"/>
  <c r="BK224" i="2"/>
  <c r="BK207"/>
  <c r="J190"/>
  <c r="J162"/>
  <c r="BK143"/>
  <c r="J115"/>
  <c r="BK170" i="5"/>
  <c r="BK124"/>
  <c r="BK98"/>
  <c r="BK311" i="3"/>
  <c r="J292"/>
  <c r="J274"/>
  <c r="BK255"/>
  <c r="BK221"/>
  <c r="BK189"/>
  <c r="BK174"/>
  <c r="J159"/>
  <c r="J126"/>
  <c r="BK102"/>
  <c r="J232" i="2"/>
  <c r="J221"/>
  <c r="BK205"/>
  <c r="BK187"/>
  <c r="J171"/>
  <c r="BK151"/>
  <c r="J130"/>
  <c r="BK103"/>
  <c r="F39" i="6"/>
  <c r="BD61" i="1" s="1"/>
  <c r="J108" i="7"/>
  <c r="J105"/>
  <c r="J97"/>
  <c r="BK88"/>
  <c r="BK186" i="5"/>
  <c r="J162"/>
  <c r="J139"/>
  <c r="BK127"/>
  <c r="BK113"/>
  <c r="BK92" i="4"/>
  <c r="BK325" i="3"/>
  <c r="BK320"/>
  <c r="J311"/>
  <c r="BK292"/>
  <c r="BK272"/>
  <c r="J230"/>
  <c r="J206"/>
  <c r="BK196"/>
  <c r="J162"/>
  <c r="BK148"/>
  <c r="BK122"/>
  <c r="BK111"/>
  <c r="BK226" i="2"/>
  <c r="J219"/>
  <c r="BK199"/>
  <c r="J180"/>
  <c r="BK162"/>
  <c r="J143"/>
  <c r="BK130"/>
  <c r="J105"/>
  <c r="J112" i="7"/>
  <c r="J103"/>
  <c r="BK97"/>
  <c r="BK86"/>
  <c r="J164" i="5"/>
  <c r="BK139"/>
  <c r="BK121"/>
  <c r="J98"/>
  <c r="BK288" i="3"/>
  <c r="BK282"/>
  <c r="BK268"/>
  <c r="J246"/>
  <c r="J218"/>
  <c r="J196"/>
  <c r="J167"/>
  <c r="J148"/>
  <c r="J122"/>
  <c r="J102"/>
  <c r="J159" i="2"/>
  <c r="BK123"/>
  <c r="BK115"/>
  <c r="AS55" i="1"/>
  <c r="J158" i="5"/>
  <c r="BK144"/>
  <c r="J127"/>
  <c r="BK104"/>
  <c r="J297" i="3"/>
  <c r="BK278"/>
  <c r="J261"/>
  <c r="J243"/>
  <c r="BK187"/>
  <c r="BK162"/>
  <c r="J139"/>
  <c r="J128"/>
  <c r="BK232" i="2"/>
  <c r="J217"/>
  <c r="J199"/>
  <c r="BK168"/>
  <c r="BK157"/>
  <c r="J141"/>
  <c r="J103"/>
  <c r="BK153" i="5"/>
  <c r="J118"/>
  <c r="J90" i="4"/>
  <c r="BK308" i="3"/>
  <c r="J288"/>
  <c r="J270"/>
  <c r="J240"/>
  <c r="BK209"/>
  <c r="J182"/>
  <c r="J169"/>
  <c r="BK151"/>
  <c r="J111"/>
  <c r="BK238" i="2"/>
  <c r="J226"/>
  <c r="J213"/>
  <c r="BK196"/>
  <c r="BK184"/>
  <c r="BK165"/>
  <c r="BK133"/>
  <c r="BK108"/>
  <c r="F37" i="7"/>
  <c r="BD62" i="1" s="1"/>
  <c r="BK112" i="7"/>
  <c r="BK101"/>
  <c r="J95"/>
  <c r="J86"/>
  <c r="BK90" i="6"/>
  <c r="BK184" i="5"/>
  <c r="BK142"/>
  <c r="J124"/>
  <c r="BK107"/>
  <c r="BK328" i="3"/>
  <c r="J325"/>
  <c r="BK316"/>
  <c r="J302"/>
  <c r="BK286"/>
  <c r="J268"/>
  <c r="BK224"/>
  <c r="BK198"/>
  <c r="J174"/>
  <c r="J151"/>
  <c r="J132"/>
  <c r="BK99"/>
  <c r="BK221" i="2"/>
  <c r="BK210"/>
  <c r="J193"/>
  <c r="J176"/>
  <c r="J151"/>
  <c r="J133"/>
  <c r="J108"/>
  <c r="J116" i="7"/>
  <c r="BK105"/>
  <c r="BK99"/>
  <c r="J88"/>
  <c r="J167" i="5"/>
  <c r="BK158"/>
  <c r="J136"/>
  <c r="BK118"/>
  <c r="BK90" i="4"/>
  <c r="BK297" i="3"/>
  <c r="BK284"/>
  <c r="BK274"/>
  <c r="BK258"/>
  <c r="J221"/>
  <c r="J201"/>
  <c r="BK182"/>
  <c r="J157"/>
  <c r="BK128"/>
  <c r="J108"/>
  <c r="BK180" i="2"/>
  <c r="J137"/>
  <c r="J112"/>
  <c r="J184" i="5"/>
  <c r="J174"/>
  <c r="BK164"/>
  <c r="J147"/>
  <c r="BK130"/>
  <c r="J107"/>
  <c r="BK300" i="3"/>
  <c r="BK270"/>
  <c r="J252"/>
  <c r="J234"/>
  <c r="J213"/>
  <c r="BK177"/>
  <c r="BK159"/>
  <c r="BK132"/>
  <c r="J235" i="2"/>
  <c r="BK219"/>
  <c r="J205"/>
  <c r="J182"/>
  <c r="BK153"/>
  <c r="J139"/>
  <c r="J182" i="5"/>
  <c r="J151"/>
  <c r="BK101"/>
  <c r="BK323" i="3"/>
  <c r="J305"/>
  <c r="BK280"/>
  <c r="J258"/>
  <c r="BK234"/>
  <c r="BK201"/>
  <c r="J177"/>
  <c r="BK167"/>
  <c r="J154"/>
  <c r="BK119"/>
  <c r="BK105"/>
  <c r="BK235" i="2"/>
  <c r="BK217"/>
  <c r="BK190"/>
  <c r="BK182"/>
  <c r="BK159"/>
  <c r="BK146"/>
  <c r="BK127"/>
  <c r="J100"/>
  <c r="F36" i="6"/>
  <c r="BA61" i="1" s="1"/>
  <c r="BK116" i="7"/>
  <c r="BK103"/>
  <c r="J99"/>
  <c r="J91"/>
  <c r="J186" i="5"/>
  <c r="BK156"/>
  <c r="BK136"/>
  <c r="BK116"/>
  <c r="J104"/>
  <c r="J328" i="3"/>
  <c r="J323"/>
  <c r="J313"/>
  <c r="BK305"/>
  <c r="J295"/>
  <c r="J280"/>
  <c r="J249"/>
  <c r="BK218"/>
  <c r="BK184"/>
  <c r="BK157"/>
  <c r="J134"/>
  <c r="J114"/>
  <c r="J229" i="2"/>
  <c r="J207"/>
  <c r="J187"/>
  <c r="BK171"/>
  <c r="J153"/>
  <c r="BK137"/>
  <c r="BK125"/>
  <c r="BK112"/>
  <c r="AS59" i="1"/>
  <c r="BK95" i="7"/>
  <c r="J90" i="6"/>
  <c r="BK162" i="5"/>
  <c r="J156"/>
  <c r="J134"/>
  <c r="J101"/>
  <c r="J320" i="3"/>
  <c r="BK295"/>
  <c r="J278"/>
  <c r="J272"/>
  <c r="BK249"/>
  <c r="BK230"/>
  <c r="J209"/>
  <c r="J189"/>
  <c r="J164"/>
  <c r="BK134"/>
  <c r="J119"/>
  <c r="J168" i="2"/>
  <c r="J127"/>
  <c r="BK105"/>
  <c r="BK182" i="5"/>
  <c r="J170"/>
  <c r="BK151"/>
  <c r="BK134"/>
  <c r="J113"/>
  <c r="J308" i="3"/>
  <c r="BK276"/>
  <c r="J255"/>
  <c r="BK240"/>
  <c r="J198"/>
  <c r="BK171"/>
  <c r="J145"/>
  <c r="BK114"/>
  <c r="BK229" i="2"/>
  <c r="BK213"/>
  <c r="J196"/>
  <c r="J165"/>
  <c r="J146"/>
  <c r="J125"/>
  <c r="BK174" i="5"/>
  <c r="BK147"/>
  <c r="J92" i="4"/>
  <c r="J316" i="3"/>
  <c r="BK302"/>
  <c r="J282"/>
  <c r="BK265"/>
  <c r="BK252"/>
  <c r="BK206"/>
  <c r="J184"/>
  <c r="J171"/>
  <c r="BK164"/>
  <c r="BK139"/>
  <c r="BK108"/>
  <c r="J238" i="2"/>
  <c r="J224"/>
  <c r="J210"/>
  <c r="BK193"/>
  <c r="BK176"/>
  <c r="J157"/>
  <c r="BK141"/>
  <c r="BK118"/>
  <c r="F38" i="6"/>
  <c r="BC61" i="1" s="1"/>
  <c r="F37" i="6"/>
  <c r="BB61" i="1" s="1"/>
  <c r="BK99" i="2" l="1"/>
  <c r="BK111"/>
  <c r="J111" s="1"/>
  <c r="J67" s="1"/>
  <c r="T111"/>
  <c r="P145"/>
  <c r="BK161"/>
  <c r="J161" s="1"/>
  <c r="J71" s="1"/>
  <c r="P204"/>
  <c r="P216"/>
  <c r="P215" s="1"/>
  <c r="BK98" i="3"/>
  <c r="J98" s="1"/>
  <c r="J65" s="1"/>
  <c r="T239"/>
  <c r="P264"/>
  <c r="R291"/>
  <c r="R299"/>
  <c r="R319"/>
  <c r="R318"/>
  <c r="P89" i="4"/>
  <c r="P88"/>
  <c r="P87" s="1"/>
  <c r="AU58" i="1" s="1"/>
  <c r="R97" i="5"/>
  <c r="P133"/>
  <c r="R138"/>
  <c r="T150"/>
  <c r="T161"/>
  <c r="P181"/>
  <c r="P99" i="2"/>
  <c r="P111"/>
  <c r="P136"/>
  <c r="T145"/>
  <c r="P161"/>
  <c r="BK204"/>
  <c r="J204" s="1"/>
  <c r="J72" s="1"/>
  <c r="R216"/>
  <c r="R215"/>
  <c r="P98" i="3"/>
  <c r="BK239"/>
  <c r="J239" s="1"/>
  <c r="J68" s="1"/>
  <c r="BK264"/>
  <c r="J264"/>
  <c r="J69" s="1"/>
  <c r="BK291"/>
  <c r="J291" s="1"/>
  <c r="J70" s="1"/>
  <c r="BK299"/>
  <c r="J299"/>
  <c r="J71" s="1"/>
  <c r="P319"/>
  <c r="P318" s="1"/>
  <c r="R89" i="4"/>
  <c r="R88" s="1"/>
  <c r="R87" s="1"/>
  <c r="P97" i="5"/>
  <c r="R133"/>
  <c r="P138"/>
  <c r="P150"/>
  <c r="BK161"/>
  <c r="J161"/>
  <c r="J69"/>
  <c r="BK173"/>
  <c r="J173" s="1"/>
  <c r="J72" s="1"/>
  <c r="R173"/>
  <c r="T181"/>
  <c r="R99" i="2"/>
  <c r="T136"/>
  <c r="BK145"/>
  <c r="J145" s="1"/>
  <c r="J69" s="1"/>
  <c r="BK156"/>
  <c r="J156"/>
  <c r="J70" s="1"/>
  <c r="R156"/>
  <c r="T161"/>
  <c r="R204"/>
  <c r="BK216"/>
  <c r="J216" s="1"/>
  <c r="J75" s="1"/>
  <c r="T98" i="3"/>
  <c r="T97" s="1"/>
  <c r="T96" s="1"/>
  <c r="R239"/>
  <c r="T264"/>
  <c r="T291"/>
  <c r="T299"/>
  <c r="T319"/>
  <c r="T318"/>
  <c r="T89" i="4"/>
  <c r="T88"/>
  <c r="T87" s="1"/>
  <c r="BK97" i="5"/>
  <c r="J97" s="1"/>
  <c r="J65" s="1"/>
  <c r="BK133"/>
  <c r="J133"/>
  <c r="J66" s="1"/>
  <c r="BK138"/>
  <c r="J138" s="1"/>
  <c r="J67" s="1"/>
  <c r="T138"/>
  <c r="R150"/>
  <c r="P161"/>
  <c r="T173"/>
  <c r="T172" s="1"/>
  <c r="R181"/>
  <c r="BK85" i="7"/>
  <c r="P85"/>
  <c r="R85"/>
  <c r="T85"/>
  <c r="BK94"/>
  <c r="J94"/>
  <c r="J62" s="1"/>
  <c r="P94"/>
  <c r="R94"/>
  <c r="T94"/>
  <c r="BK107"/>
  <c r="J107"/>
  <c r="J63" s="1"/>
  <c r="P107"/>
  <c r="R107"/>
  <c r="T99" i="2"/>
  <c r="R111"/>
  <c r="BK136"/>
  <c r="J136" s="1"/>
  <c r="J68" s="1"/>
  <c r="R136"/>
  <c r="R145"/>
  <c r="P156"/>
  <c r="T156"/>
  <c r="R161"/>
  <c r="T204"/>
  <c r="T216"/>
  <c r="T215"/>
  <c r="R98" i="3"/>
  <c r="R97" s="1"/>
  <c r="R96" s="1"/>
  <c r="P239"/>
  <c r="R264"/>
  <c r="P291"/>
  <c r="P299"/>
  <c r="BK319"/>
  <c r="J319"/>
  <c r="J74" s="1"/>
  <c r="BK89" i="4"/>
  <c r="J89" s="1"/>
  <c r="J65" s="1"/>
  <c r="T97" i="5"/>
  <c r="T133"/>
  <c r="BK150"/>
  <c r="J150" s="1"/>
  <c r="J68" s="1"/>
  <c r="R161"/>
  <c r="P173"/>
  <c r="P172" s="1"/>
  <c r="BK181"/>
  <c r="J181" s="1"/>
  <c r="J73" s="1"/>
  <c r="T107" i="7"/>
  <c r="J56" i="2"/>
  <c r="F59"/>
  <c r="BE123"/>
  <c r="BE127"/>
  <c r="BE137"/>
  <c r="BE141"/>
  <c r="BE168"/>
  <c r="BE190"/>
  <c r="BE193"/>
  <c r="BE210"/>
  <c r="BE219"/>
  <c r="BE221"/>
  <c r="BE229"/>
  <c r="BE232"/>
  <c r="BE235"/>
  <c r="BE238"/>
  <c r="E84" i="3"/>
  <c r="BE108"/>
  <c r="BE122"/>
  <c r="BE145"/>
  <c r="BE171"/>
  <c r="BE187"/>
  <c r="BE206"/>
  <c r="BE230"/>
  <c r="BE258"/>
  <c r="BE265"/>
  <c r="BE274"/>
  <c r="BE282"/>
  <c r="BE292"/>
  <c r="BE295"/>
  <c r="BE313"/>
  <c r="BE316"/>
  <c r="BK229"/>
  <c r="J229" s="1"/>
  <c r="J66" s="1"/>
  <c r="BE92" i="4"/>
  <c r="J56" i="5"/>
  <c r="F59"/>
  <c r="BE104"/>
  <c r="BE113"/>
  <c r="BE116"/>
  <c r="BE127"/>
  <c r="BE139"/>
  <c r="BE142"/>
  <c r="BE144"/>
  <c r="BE158"/>
  <c r="BE164"/>
  <c r="BE184"/>
  <c r="E85" i="2"/>
  <c r="BE105"/>
  <c r="BE112"/>
  <c r="BE115"/>
  <c r="BE118"/>
  <c r="BE133"/>
  <c r="BE146"/>
  <c r="BE162"/>
  <c r="BE176"/>
  <c r="BE182"/>
  <c r="BE184"/>
  <c r="BE187"/>
  <c r="BE199"/>
  <c r="BE205"/>
  <c r="BE213"/>
  <c r="BE217"/>
  <c r="BE226"/>
  <c r="BK107"/>
  <c r="J107" s="1"/>
  <c r="J66" s="1"/>
  <c r="BK212"/>
  <c r="J212"/>
  <c r="J73" s="1"/>
  <c r="J56" i="3"/>
  <c r="F93"/>
  <c r="BE111"/>
  <c r="BE126"/>
  <c r="BE174"/>
  <c r="BE189"/>
  <c r="BE196"/>
  <c r="BE198"/>
  <c r="BE213"/>
  <c r="BE221"/>
  <c r="BE224"/>
  <c r="BE234"/>
  <c r="BE246"/>
  <c r="BE255"/>
  <c r="BE278"/>
  <c r="BE280"/>
  <c r="BE284"/>
  <c r="BE286"/>
  <c r="BE311"/>
  <c r="BE320"/>
  <c r="BK233"/>
  <c r="J233" s="1"/>
  <c r="J67" s="1"/>
  <c r="BK315"/>
  <c r="J315" s="1"/>
  <c r="J72" s="1"/>
  <c r="E50" i="4"/>
  <c r="BE90"/>
  <c r="E50" i="5"/>
  <c r="BE107"/>
  <c r="BE118"/>
  <c r="BE121"/>
  <c r="BE136"/>
  <c r="BK169"/>
  <c r="J169" s="1"/>
  <c r="J70" s="1"/>
  <c r="J56" i="6"/>
  <c r="F80" i="7"/>
  <c r="BE103" i="2"/>
  <c r="BE108"/>
  <c r="BE125"/>
  <c r="BE153"/>
  <c r="BE165"/>
  <c r="BE171"/>
  <c r="BE102" i="3"/>
  <c r="BE114"/>
  <c r="BE119"/>
  <c r="BE132"/>
  <c r="BE134"/>
  <c r="BE148"/>
  <c r="BE157"/>
  <c r="BE159"/>
  <c r="BE169"/>
  <c r="BE182"/>
  <c r="BE184"/>
  <c r="BE201"/>
  <c r="BE249"/>
  <c r="BE261"/>
  <c r="BE268"/>
  <c r="BE276"/>
  <c r="BE300"/>
  <c r="BE302"/>
  <c r="BE305"/>
  <c r="BE308"/>
  <c r="J56" i="4"/>
  <c r="F59"/>
  <c r="BE98" i="5"/>
  <c r="BE101"/>
  <c r="BE124"/>
  <c r="BE134"/>
  <c r="BE147"/>
  <c r="BE167"/>
  <c r="BE170"/>
  <c r="BE174"/>
  <c r="BE177"/>
  <c r="BE182"/>
  <c r="E75" i="6"/>
  <c r="BE90"/>
  <c r="BK89"/>
  <c r="BK88"/>
  <c r="J88" s="1"/>
  <c r="J64" s="1"/>
  <c r="E48" i="7"/>
  <c r="BE86"/>
  <c r="BE88"/>
  <c r="BE95"/>
  <c r="BE99"/>
  <c r="BE108"/>
  <c r="BE116"/>
  <c r="BE100" i="2"/>
  <c r="BE130"/>
  <c r="BE139"/>
  <c r="BE143"/>
  <c r="BE151"/>
  <c r="BE157"/>
  <c r="BE159"/>
  <c r="BE180"/>
  <c r="BE196"/>
  <c r="BE207"/>
  <c r="BE224"/>
  <c r="BE99" i="3"/>
  <c r="BE105"/>
  <c r="BE128"/>
  <c r="BE139"/>
  <c r="BE151"/>
  <c r="BE154"/>
  <c r="BE162"/>
  <c r="BE164"/>
  <c r="BE167"/>
  <c r="BE177"/>
  <c r="BE209"/>
  <c r="BE218"/>
  <c r="BE240"/>
  <c r="BE243"/>
  <c r="BE252"/>
  <c r="BE270"/>
  <c r="BE272"/>
  <c r="BE288"/>
  <c r="BE297"/>
  <c r="BE323"/>
  <c r="BE325"/>
  <c r="BE328"/>
  <c r="BE130" i="5"/>
  <c r="BE151"/>
  <c r="BE153"/>
  <c r="BE156"/>
  <c r="BE162"/>
  <c r="BE186"/>
  <c r="F59" i="6"/>
  <c r="J52" i="7"/>
  <c r="BE91"/>
  <c r="BE97"/>
  <c r="BE101"/>
  <c r="BE103"/>
  <c r="BE105"/>
  <c r="BE112"/>
  <c r="F36" i="3"/>
  <c r="BA57" i="1" s="1"/>
  <c r="F36" i="4"/>
  <c r="BA58" i="1" s="1"/>
  <c r="F38" i="5"/>
  <c r="BC60" i="1" s="1"/>
  <c r="BC59" s="1"/>
  <c r="AY59" s="1"/>
  <c r="F36" i="7"/>
  <c r="BC62" i="1" s="1"/>
  <c r="F38" i="3"/>
  <c r="BC57" i="1" s="1"/>
  <c r="F39" i="3"/>
  <c r="BD57" i="1" s="1"/>
  <c r="J36" i="5"/>
  <c r="AW60" i="1" s="1"/>
  <c r="J34" i="7"/>
  <c r="AW62" i="1" s="1"/>
  <c r="F36" i="2"/>
  <c r="BA56" i="1" s="1"/>
  <c r="F39" i="5"/>
  <c r="BD60" i="1" s="1"/>
  <c r="BD59" s="1"/>
  <c r="F34" i="7"/>
  <c r="BA62" i="1"/>
  <c r="AS54"/>
  <c r="J36" i="6"/>
  <c r="AW61" i="1" s="1"/>
  <c r="J35" i="6"/>
  <c r="AV61" i="1" s="1"/>
  <c r="J36" i="2"/>
  <c r="AW56" i="1" s="1"/>
  <c r="F36" i="5"/>
  <c r="BA60" i="1" s="1"/>
  <c r="BA59" s="1"/>
  <c r="AW59" s="1"/>
  <c r="J36" i="3"/>
  <c r="AW57" i="1" s="1"/>
  <c r="F39" i="4"/>
  <c r="BD58" i="1" s="1"/>
  <c r="F37" i="3"/>
  <c r="BB57" i="1" s="1"/>
  <c r="F39" i="2"/>
  <c r="BD56" i="1" s="1"/>
  <c r="F38" i="4"/>
  <c r="BC58" i="1" s="1"/>
  <c r="F35" i="7"/>
  <c r="BB62" i="1" s="1"/>
  <c r="J36" i="4"/>
  <c r="AW58" i="1" s="1"/>
  <c r="F37" i="5"/>
  <c r="BB60" i="1" s="1"/>
  <c r="BB59" s="1"/>
  <c r="AX59" s="1"/>
  <c r="F37" i="4"/>
  <c r="BB58" i="1" s="1"/>
  <c r="F37" i="2"/>
  <c r="BB56" i="1" s="1"/>
  <c r="F38" i="2"/>
  <c r="BC56" i="1" s="1"/>
  <c r="T96" i="5" l="1"/>
  <c r="T95" s="1"/>
  <c r="T98" i="2"/>
  <c r="T97" s="1"/>
  <c r="BK84" i="7"/>
  <c r="BK83" s="1"/>
  <c r="J83" s="1"/>
  <c r="J59" s="1"/>
  <c r="T84"/>
  <c r="T83" s="1"/>
  <c r="R96" i="5"/>
  <c r="R84" i="7"/>
  <c r="R83"/>
  <c r="R98" i="2"/>
  <c r="R97"/>
  <c r="R172" i="5"/>
  <c r="P97" i="3"/>
  <c r="P96" s="1"/>
  <c r="AU57" i="1" s="1"/>
  <c r="BK98" i="2"/>
  <c r="J98"/>
  <c r="J64" s="1"/>
  <c r="P84" i="7"/>
  <c r="P83" s="1"/>
  <c r="AU62" i="1" s="1"/>
  <c r="P96" i="5"/>
  <c r="P95"/>
  <c r="AU60" i="1" s="1"/>
  <c r="AU59" s="1"/>
  <c r="P98" i="2"/>
  <c r="P97" s="1"/>
  <c r="AU56" i="1" s="1"/>
  <c r="J99" i="2"/>
  <c r="J65"/>
  <c r="BK215"/>
  <c r="J215"/>
  <c r="J74" s="1"/>
  <c r="BK97" i="3"/>
  <c r="BK96" s="1"/>
  <c r="J96" s="1"/>
  <c r="J63" s="1"/>
  <c r="BK96" i="5"/>
  <c r="J96" s="1"/>
  <c r="J64" s="1"/>
  <c r="BK318" i="3"/>
  <c r="J318"/>
  <c r="J73" s="1"/>
  <c r="J89" i="6"/>
  <c r="J65" s="1"/>
  <c r="J85" i="7"/>
  <c r="J61" s="1"/>
  <c r="BK172" i="5"/>
  <c r="J172" s="1"/>
  <c r="J71" s="1"/>
  <c r="BK87" i="6"/>
  <c r="J87"/>
  <c r="J32" s="1"/>
  <c r="AG61" i="1" s="1"/>
  <c r="BK88" i="4"/>
  <c r="J88"/>
  <c r="J64" s="1"/>
  <c r="F35" i="6"/>
  <c r="AZ61" i="1" s="1"/>
  <c r="F35" i="5"/>
  <c r="AZ60" i="1" s="1"/>
  <c r="F35" i="2"/>
  <c r="AZ56" i="1" s="1"/>
  <c r="J33" i="7"/>
  <c r="AV62" i="1" s="1"/>
  <c r="AT62" s="1"/>
  <c r="J35" i="5"/>
  <c r="AV60" i="1"/>
  <c r="AT60" s="1"/>
  <c r="AT61"/>
  <c r="J35" i="2"/>
  <c r="AV56" i="1"/>
  <c r="AT56" s="1"/>
  <c r="BA55"/>
  <c r="BA54" s="1"/>
  <c r="W30" s="1"/>
  <c r="BB55"/>
  <c r="AX55" s="1"/>
  <c r="F35" i="4"/>
  <c r="AZ58" i="1" s="1"/>
  <c r="BC55"/>
  <c r="AY55" s="1"/>
  <c r="J35" i="3"/>
  <c r="AV57" i="1" s="1"/>
  <c r="AT57" s="1"/>
  <c r="F33" i="7"/>
  <c r="AZ62" i="1"/>
  <c r="BD55"/>
  <c r="BD54" s="1"/>
  <c r="W33" s="1"/>
  <c r="F35" i="3"/>
  <c r="AZ57" i="1" s="1"/>
  <c r="J35" i="4"/>
  <c r="AV58" i="1" s="1"/>
  <c r="AT58" s="1"/>
  <c r="R95" i="5" l="1"/>
  <c r="J97" i="3"/>
  <c r="J64"/>
  <c r="BK87" i="4"/>
  <c r="J87"/>
  <c r="J63" s="1"/>
  <c r="BK95" i="5"/>
  <c r="J95" s="1"/>
  <c r="J63" s="1"/>
  <c r="J63" i="6"/>
  <c r="J84" i="7"/>
  <c r="J60" s="1"/>
  <c r="BK97" i="2"/>
  <c r="J97" s="1"/>
  <c r="J32" s="1"/>
  <c r="AG56" i="1" s="1"/>
  <c r="AN56" s="1"/>
  <c r="J41" i="6"/>
  <c r="AN61" i="1"/>
  <c r="J32" i="3"/>
  <c r="AG57" i="1" s="1"/>
  <c r="AN57" s="1"/>
  <c r="J30" i="7"/>
  <c r="AG62" i="1"/>
  <c r="AN62" s="1"/>
  <c r="AW55"/>
  <c r="AZ55"/>
  <c r="AV55" s="1"/>
  <c r="BC54"/>
  <c r="W32" s="1"/>
  <c r="AW54"/>
  <c r="AK30" s="1"/>
  <c r="BB54"/>
  <c r="W31" s="1"/>
  <c r="AU55"/>
  <c r="AU54" s="1"/>
  <c r="AZ59"/>
  <c r="AV59" s="1"/>
  <c r="AT59" s="1"/>
  <c r="J41" i="2" l="1"/>
  <c r="J63"/>
  <c r="J41" i="3"/>
  <c r="J39" i="7"/>
  <c r="AZ54" i="1"/>
  <c r="W29" s="1"/>
  <c r="J32" i="5"/>
  <c r="AG60" i="1" s="1"/>
  <c r="AN60" s="1"/>
  <c r="AY54"/>
  <c r="AX54"/>
  <c r="J32" i="4"/>
  <c r="AG58" i="1"/>
  <c r="AN58" s="1"/>
  <c r="AT55"/>
  <c r="J41" i="4" l="1"/>
  <c r="J41" i="5"/>
  <c r="AG59" i="1"/>
  <c r="AN59" s="1"/>
  <c r="AV54"/>
  <c r="AK29" s="1"/>
  <c r="AG55"/>
  <c r="AG54" s="1"/>
  <c r="AK26" s="1"/>
  <c r="AN55" l="1"/>
  <c r="AK35"/>
  <c r="AT54"/>
  <c r="AN54" l="1"/>
</calcChain>
</file>

<file path=xl/sharedStrings.xml><?xml version="1.0" encoding="utf-8"?>
<sst xmlns="http://schemas.openxmlformats.org/spreadsheetml/2006/main" count="5991" uniqueCount="1177">
  <si>
    <t>Export Komplet</t>
  </si>
  <si>
    <t>VZ</t>
  </si>
  <si>
    <t>2.0</t>
  </si>
  <si>
    <t>ZAMOK</t>
  </si>
  <si>
    <t>False</t>
  </si>
  <si>
    <t>{2053a8c7-b785-4145-914c-83023a401260}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</si>
  <si>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</si>
  <si>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</si>
  <si>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</si>
  <si>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</si>
  <si>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</si>
  <si>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</si>
  <si>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</si>
  <si>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</si>
  <si>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20-021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</si>
  <si>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</si>
  <si>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</si>
  <si>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Výdejna stravy- Králíček - Stavební úpravy obj.čp1035 na pozemku č.st.77, kú Nové  Město nad Met- etapa 1</t>
  </si>
  <si>
    <t>KSO:</t>
  </si>
  <si>
    <t/>
  </si>
  <si>
    <t>CC-CZ:</t>
  </si>
  <si>
    <t>Místo:</t>
  </si>
  <si>
    <t xml:space="preserve"> Nové  Město nad Met</t>
  </si>
  <si>
    <t>Datum:</t>
  </si>
  <si>
    <t>22. 5. 2020</t>
  </si>
  <si>
    <t>Zadavatel:</t>
  </si>
  <si>
    <t>IČ:</t>
  </si>
  <si>
    <t>SŠ a ZŠ ú Nové  Město nad Met</t>
  </si>
  <si>
    <t>DIČ:</t>
  </si>
  <si>
    <t>Uchazeč:</t>
  </si>
  <si>
    <t>Vyplň údaj</t>
  </si>
  <si>
    <t>Projektant:</t>
  </si>
  <si>
    <t>18858759</t>
  </si>
  <si>
    <t xml:space="preserve">Ing. Marcela Kalužná </t>
  </si>
  <si>
    <t>True</t>
  </si>
  <si>
    <t>Zpracovatel:</t>
  </si>
  <si>
    <t>Poznámka:</t>
  </si>
  <si>
    <t>Pro zpracování současné ceny zakázky byl využit původní rozpočet projektové  dokumentace zpracovaný v r. 2018 s využitím cen  Cenové soustavy ÚRS v CÚ 1/2020.. Položky, které pochází z této cenové soustavy, jsou ve sloupci 'Cenová soustava' označeny popisem 'CS ÚRS._x000D_
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</si>
  <si>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</si>
  <si>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</si>
  <si>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</si>
  <si>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</si>
  <si>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</si>
  <si>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</si>
  <si>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</si>
  <si>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</si>
  <si>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</si>
  <si>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</si>
  <si>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</si>
  <si>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</si>
  <si>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</si>
  <si>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</si>
  <si>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</si>
  <si>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</si>
  <si>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</si>
  <si>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</si>
  <si>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</si>
  <si>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</si>
  <si>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</si>
  <si>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</si>
  <si>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</si>
  <si>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</si>
  <si>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</si>
  <si>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</si>
  <si>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</si>
  <si>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</si>
  <si>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</si>
  <si>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</si>
  <si>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</si>
  <si>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</si>
  <si>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</si>
  <si>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</si>
  <si>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</si>
  <si>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</si>
  <si>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</si>
  <si>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</si>
  <si>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02</t>
  </si>
  <si>
    <t>Čepací  stanice odpadních vod a přípojka kanalizace</t>
  </si>
  <si>
    <t>STA</t>
  </si>
  <si>
    <t>1</t>
  </si>
  <si>
    <t>{0b83e13a-be71-425f-9115-84fafee5e651}</t>
  </si>
  <si>
    <t>2</t>
  </si>
  <si>
    <t>/</t>
  </si>
  <si>
    <t>SO 02 - D.1.1</t>
  </si>
  <si>
    <t>STAVBA</t>
  </si>
  <si>
    <t>Soupis</t>
  </si>
  <si>
    <t>{d8c52a8d-b50a-4bd2-8b2f-7f602dfc83e7}</t>
  </si>
  <si>
    <t>SO 02-D2</t>
  </si>
  <si>
    <t>Přípojka kanalizace</t>
  </si>
  <si>
    <t>{30d48f33-9676-4a02-8b3e-d18e0db474da}</t>
  </si>
  <si>
    <t>SO 02-PS</t>
  </si>
  <si>
    <t xml:space="preserve">strojní vybavení  čerpací stanice  vč D+M obslužné lávky </t>
  </si>
  <si>
    <t>{622d8d70-787b-4a22-9e60-ff38f9993dd1}</t>
  </si>
  <si>
    <t>SO 03</t>
  </si>
  <si>
    <t xml:space="preserve"> Elektroinstalace pro  čepací  stanici kanalizace</t>
  </si>
  <si>
    <t>PRO</t>
  </si>
  <si>
    <t>{a49cf153-b16c-493e-af1c-6d91f222919e}</t>
  </si>
  <si>
    <t>SO 03-D.1.1</t>
  </si>
  <si>
    <t xml:space="preserve"> architek.-stavební část</t>
  </si>
  <si>
    <t>{fde1649c-edf4-46ca-95e0-7cf9aa822e27}</t>
  </si>
  <si>
    <t>SO 03-D.1.4 EL</t>
  </si>
  <si>
    <t>část elektroinstalace</t>
  </si>
  <si>
    <t>{778eb3c6-619b-443a-a83e-ec3dca45eca4}</t>
  </si>
  <si>
    <t>VON etapa1</t>
  </si>
  <si>
    <t xml:space="preserve">vedlejší a ostatní náklady </t>
  </si>
  <si>
    <t>{21876728-381a-4804-8319-23d3732f575f}</t>
  </si>
  <si>
    <t>KRYCÍ LIST SOUPISU PRACÍ</t>
  </si>
  <si>
    <t>Objekt:</t>
  </si>
  <si>
    <t>SO 02 - Čepací  stanice odpadních vod a přípojka kanalizace</t>
  </si>
  <si>
    <t>Soupis:</t>
  </si>
  <si>
    <t>SO 02 - D.1.1 - STAVBA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</si>
  <si>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</si>
  <si>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</si>
  <si>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</si>
  <si>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</si>
  <si>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</si>
  <si>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</si>
  <si>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</si>
  <si>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</si>
  <si>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</si>
  <si>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</si>
  <si>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</si>
  <si>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</si>
  <si>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</si>
  <si>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</si>
  <si>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</si>
  <si>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</si>
  <si>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</si>
  <si>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</si>
  <si>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</si>
  <si>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</si>
  <si>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</si>
  <si>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</si>
  <si>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</si>
  <si>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</si>
  <si>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</si>
  <si>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</si>
  <si>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</si>
  <si>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</si>
  <si>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</si>
  <si>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</si>
  <si>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</si>
  <si>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</si>
  <si>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</si>
  <si>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</si>
  <si>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</si>
  <si>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133201101</t>
  </si>
  <si>
    <t>Hloubení šachet v hornině tř. 3 objemu do 100 m3</t>
  </si>
  <si>
    <t>m3</t>
  </si>
  <si>
    <t>CS ÚRS 2018 01</t>
  </si>
  <si>
    <t>4</t>
  </si>
  <si>
    <t>-76723177</t>
  </si>
  <si>
    <t>PP</t>
  </si>
  <si>
    <t>Hloubení zapažených i nezapažených šachet s případným nutným přemístěním výkopku ve výkopišti v hornině tř. 3 do 100 m3</t>
  </si>
  <si>
    <t>VV</t>
  </si>
  <si>
    <t>"základ pro jeřábek"0,4*0,4*1</t>
  </si>
  <si>
    <t>162201101</t>
  </si>
  <si>
    <t>Vodorovné přemístění do 20 m výkopku/sypaniny z horniny tř. 1 až 4</t>
  </si>
  <si>
    <t>1371498887</t>
  </si>
  <si>
    <t>Vodorovné přemístění výkopku nebo sypaniny po suchu na obvyklém dopravním prostředku, bez naložení výkopku, avšak se složením bez rozhrnutí z horniny tř. 1 až 4 na vzdálenost do 20 m</t>
  </si>
  <si>
    <t>3</t>
  </si>
  <si>
    <t>171203111</t>
  </si>
  <si>
    <t>Uložení a hrubé rozhrnutí výkopku bez zhutnění v rovině a ve svahu do 1:5</t>
  </si>
  <si>
    <t>1783954095</t>
  </si>
  <si>
    <t>Uložení výkopku bez zhutnění s hrubým rozhrnutím v rovině nebo na svahu do 1:5</t>
  </si>
  <si>
    <t>Zakládání</t>
  </si>
  <si>
    <t>275313711</t>
  </si>
  <si>
    <t>Základové patky z betonu tř. C 20/25</t>
  </si>
  <si>
    <t>-543385147</t>
  </si>
  <si>
    <t>Základy z betonu prostého patky a bloky z betonu kamenem neprokládaného tř. C 20/25</t>
  </si>
  <si>
    <t>Svislé a kompletní konstrukce</t>
  </si>
  <si>
    <t>5</t>
  </si>
  <si>
    <t>311113133</t>
  </si>
  <si>
    <t>Nosná zeď tl do 250 mm z hladkých tvárnic ztraceného bednění včetně výplně z betonu tř. C 16/20.</t>
  </si>
  <si>
    <t>m2</t>
  </si>
  <si>
    <t>1841230235</t>
  </si>
  <si>
    <t>Nadzákladové zdi z tvárnic ztraceného bednění hladkých, včetně výplně z betonu třídy C 16/20, tloušťky zdiva přes 200 do 250 mm</t>
  </si>
  <si>
    <t>"podezdění strop. panelu před vybouráním otvoru (1.komora-část B" 2*1,25*2,9</t>
  </si>
  <si>
    <t>6</t>
  </si>
  <si>
    <t>311113134</t>
  </si>
  <si>
    <t>Nosná zeď tl do 300 mm z hladkých tvárnic ztraceného bednění včetně výplně z betonu tř. C 16/20</t>
  </si>
  <si>
    <t>-802744068</t>
  </si>
  <si>
    <t>Nadzákladové zdi z tvárnic ztraceného bednění hladkých, včetně výplně z betonu třídy C 16/20, tloušťky zdiva přes 250 do 300 mm</t>
  </si>
  <si>
    <t>2,76*2,35-0,35*0,5</t>
  </si>
  <si>
    <t>7</t>
  </si>
  <si>
    <t>311361821</t>
  </si>
  <si>
    <t>Výztuž nosných zdí betonářskou ocelí 10 505</t>
  </si>
  <si>
    <t>t</t>
  </si>
  <si>
    <t>211488321</t>
  </si>
  <si>
    <t>Výztuž nadzákladových zdí nosných svislých nebo odkloněných od svislice, rovných nebo oblých z betonářské oceli 10 505 (R) nebo BSt 500</t>
  </si>
  <si>
    <t>" tl stěn 250mm . profil 10mm" 0,048</t>
  </si>
  <si>
    <t>" tl stěn 300mm . profil 10mm"0,067</t>
  </si>
  <si>
    <t>Součet</t>
  </si>
  <si>
    <t>8</t>
  </si>
  <si>
    <t>340311 R1</t>
  </si>
  <si>
    <t>Zaslepení stávajícího odtokového potrubí ve 4.komoře  vodozdorným betonem  (0,1m3) a zaizolován hydroizolační stěrkou (0,5m2)</t>
  </si>
  <si>
    <t>kus</t>
  </si>
  <si>
    <t>-1127498444</t>
  </si>
  <si>
    <t>Zaslepení stávajícího odtokového potrubí ve 4.komoře vodostavebním betonem (0,1m3) a zaizolován hydroizolační stěrkou (0,5m2)</t>
  </si>
  <si>
    <t>9</t>
  </si>
  <si>
    <t>3599012 R</t>
  </si>
  <si>
    <t xml:space="preserve">Kompletní vyčištění  4 komor septiku -  vyvežení fekálu (190,8m3) a následné důkladné omytí ( min 2x) stěn , dna a stropu  tlakovou vodou (plocha 515m2), likvidace fekálu i oplachové vody odbornou firmou . Do ceny zahrnout poplatky za likvidaci fekálu </t>
  </si>
  <si>
    <t>kompl</t>
  </si>
  <si>
    <t>272159097</t>
  </si>
  <si>
    <t xml:space="preserve">Kompletní vyčištění 4 komor septiku - vyvežení fekálu (190,8m3) a následné důkladné omytí ( min 2x) stěn , dna a stropu tlakovou vodou (plocha 515m2), likvidace fekálu i oplachové vody odbornou firmou . Do ceny zahrnout poplatky za likvidaci fekálu </t>
  </si>
  <si>
    <t>10</t>
  </si>
  <si>
    <t>380326123</t>
  </si>
  <si>
    <t>Kompletní konstrukce ČOV, nádrží z ŽB se zvýšenými nároky na prostředí tř. C 25/30 tl nad 300 mm</t>
  </si>
  <si>
    <t>-1049449520</t>
  </si>
  <si>
    <t>Kompletní konstrukce čistíren odpadních vod, nádrží, vodojemů, kanálů z betonu železového bez výztuže a bednění se zvýšenými nároky na prostředí tř. C 25/30, tl. přes 300 mm</t>
  </si>
  <si>
    <t>"spádové klíny ČS"1,882*2,76+2*(0,1*1,35)</t>
  </si>
  <si>
    <t>11</t>
  </si>
  <si>
    <t>380361006</t>
  </si>
  <si>
    <t>Výztuž kompletních konstrukcí ČOV, nádrží nebo vodojemů z betonářské oceli 10 505</t>
  </si>
  <si>
    <t>426310692</t>
  </si>
  <si>
    <t>Výztuž kompletních konstrukcí čistíren odpadních vod, nádrží, vodojemů, kanálů z oceli 10 505 (R) nebo BSt 500</t>
  </si>
  <si>
    <t>"výztuž spádových klíny R10"0,025</t>
  </si>
  <si>
    <t>12</t>
  </si>
  <si>
    <t>380361011</t>
  </si>
  <si>
    <t>Výztuž kompletních konstrukcí ČOV, nádrží nebo vodojemů ze svařovaných sítí KARI</t>
  </si>
  <si>
    <t>882632776</t>
  </si>
  <si>
    <t>Výztuž kompletních konstrukcí čistíren odpadních vod, nádrží, vodojemů, kanálů ze svařovaných sítí z drátů typu KARI</t>
  </si>
  <si>
    <t>" dospádového klínu kari síť 6/150" 2,75*2,75*1,1*0,003033</t>
  </si>
  <si>
    <t>Vodorovné konstrukce</t>
  </si>
  <si>
    <t>13</t>
  </si>
  <si>
    <t>411 R2</t>
  </si>
  <si>
    <t>Demontáž stropních panelů septiku  1,2x3m, tl.170mm</t>
  </si>
  <si>
    <t>336660442</t>
  </si>
  <si>
    <t>Demontáž stropních panelů septiku 1,2x3m, tl.170mm</t>
  </si>
  <si>
    <t>14</t>
  </si>
  <si>
    <t>411124111</t>
  </si>
  <si>
    <t>Montáž stropních panelů l do 3,6 m hmotnosti do 1,5 t budova v do 12 m</t>
  </si>
  <si>
    <t>2144930720</t>
  </si>
  <si>
    <t>Montáž stropních panelů délky do 3,6 m, hmotnosti do 1,5 t, v budovách výšky do 12 m</t>
  </si>
  <si>
    <t>M</t>
  </si>
  <si>
    <t>59341400</t>
  </si>
  <si>
    <t>panel stropní plný 1350x300x14 cm ( označ. p1)</t>
  </si>
  <si>
    <t>666977055</t>
  </si>
  <si>
    <t xml:space="preserve">panel stropní plný 1350x296x17 cm, 3 otvory - ( atyp -označ. p1)- </t>
  </si>
  <si>
    <t>16</t>
  </si>
  <si>
    <t>59341401</t>
  </si>
  <si>
    <t>366738113</t>
  </si>
  <si>
    <t>panel stropní plný 93x296x17 cm ( atyp -označ. p2)</t>
  </si>
  <si>
    <t>Úpravy povrchů, podlahy a osazování výplní</t>
  </si>
  <si>
    <t>17</t>
  </si>
  <si>
    <t>631311234</t>
  </si>
  <si>
    <t>Mazanina tl do 240 mm z betonu prostého se zvýšenými nároky na prostředí tř. C 25/30</t>
  </si>
  <si>
    <t>848949419</t>
  </si>
  <si>
    <t>Mazanina z betonu prostého se zvýšenými nároky na prostředí tl. přes 120 do 240 mm tř. C 25/30</t>
  </si>
  <si>
    <t>"nad ČS" 2,3*2,96*0,15+3,2*0,32*0,35+2,4*0,32*0,35</t>
  </si>
  <si>
    <t>" obet poklopu nad komorou 1/B"0,1*0,7*4*0,15</t>
  </si>
  <si>
    <t>18</t>
  </si>
  <si>
    <t>631313115</t>
  </si>
  <si>
    <t>Vytvarování dna žlabů nebo kanálů z bet. se zvýš. nároky C 25/30 s potěrem r zakřivení přes 600 mm</t>
  </si>
  <si>
    <t>-463112064</t>
  </si>
  <si>
    <t>Vytvarování dna z betonu prostého žlabů, kanálů, nádrží nebo vodárenských rychlofiltrů s bedněním s potěrem z cementové malty hlazeným ocelovým hladítkem žlabů nebo kanálů, z betonu se zvýšenými nároky na prostředí C 25/30, poloměr zakřivení přes 600 mm</t>
  </si>
  <si>
    <t>19</t>
  </si>
  <si>
    <t>631319175</t>
  </si>
  <si>
    <t>Příplatek k mazanině tl do 240 mm za stržení povrchu spodní vrstvy před vložením výztuže</t>
  </si>
  <si>
    <t>-1928601103</t>
  </si>
  <si>
    <t>Příplatek k cenám mazanin za stržení povrchu spodní vrstvy mazaniny latí před vložením výztuže nebo pletiva pro tl. obou vrstev mazaniny přes 120 do 240 mm</t>
  </si>
  <si>
    <t>"2 VRSTVY  sítí KARI 8/100"  (2,3*2,95*2+5,3*1*2)*1,1*0,008+0,003</t>
  </si>
  <si>
    <t>Trubní vedení</t>
  </si>
  <si>
    <t>20</t>
  </si>
  <si>
    <t>899104112</t>
  </si>
  <si>
    <t>Osazení poklopů litinových nebo ocelových včetně rámů pro třídu zatížení D400, E600</t>
  </si>
  <si>
    <t>372785724</t>
  </si>
  <si>
    <t>Osazení poklopů litinových a ocelových včetně rámů pro třídu zatížení D400, E600</t>
  </si>
  <si>
    <t>55241020</t>
  </si>
  <si>
    <t>poklop šachtový třída D 400, čtvercový rám 850, vstup 600 mm, bez ventilace</t>
  </si>
  <si>
    <t>368133370</t>
  </si>
  <si>
    <t>Ostatní konstrukce a práce, bourání</t>
  </si>
  <si>
    <t>22</t>
  </si>
  <si>
    <t>949101111</t>
  </si>
  <si>
    <t>Lešení pomocné pro objekty pozemních staveb s lešeňovou podlahou v do 1,9 m zatížení do 150 kg/m2</t>
  </si>
  <si>
    <t>-1101387538</t>
  </si>
  <si>
    <t>Lešení pomocné pracovní pro objekty pozemních staveb pro zatížení do 150 kg/m2, o výšce lešeňové podlahy do 1,9 m</t>
  </si>
  <si>
    <t>1,25*2+2,75</t>
  </si>
  <si>
    <t>23</t>
  </si>
  <si>
    <t>952903112</t>
  </si>
  <si>
    <t>Vyčištění objektů ČOV, nádrží, žlabů a kanálů při v do 3,5 m</t>
  </si>
  <si>
    <t>-790482782</t>
  </si>
  <si>
    <t>Vyčištění objektů čistíren odpadních vod, nádrží, žlabů nebo kanálů světlé výšky prostoru do 3,5 m</t>
  </si>
  <si>
    <t>2,76*2,9</t>
  </si>
  <si>
    <t>24</t>
  </si>
  <si>
    <t>953943122</t>
  </si>
  <si>
    <t>Osazování výrobků do 5 kg/kus do betonu bez jejich dodání</t>
  </si>
  <si>
    <t>-1894340910</t>
  </si>
  <si>
    <t>Osazování drobných kovových předmětů výrobků ostatních jinde neuvedených do betonu se zajištěním polohy k bednění či k výztuži před zabetonováním hmotnosti přes 1 do 5 kg/kus</t>
  </si>
  <si>
    <t>" vyklínování nových stěn ke strop. konstrukci" 4</t>
  </si>
  <si>
    <t>25</t>
  </si>
  <si>
    <t>953943123</t>
  </si>
  <si>
    <t>Osazování výrobků do 15 kg/kus do betonu bez jejich dodání</t>
  </si>
  <si>
    <t>-1907003716</t>
  </si>
  <si>
    <t>Osazování drobných kovových předmětů výrobků ostatních jinde neuvedených do betonu se zajištěním polohy k bednění či k výztuži před zabetonováním hmotnosti přes 5 do 15 kg/kus</t>
  </si>
  <si>
    <t>" kotevní prvek jeřábku ( dodávka prvku je součást  dodávky technologie" 1</t>
  </si>
  <si>
    <t>26</t>
  </si>
  <si>
    <t>13010514</t>
  </si>
  <si>
    <t>úhelník ocelový nerovnostranný jakost 11 375 80x60x6mm</t>
  </si>
  <si>
    <t>-2049598209</t>
  </si>
  <si>
    <t>tvar a hmotnost je orientační, způsob vyklínování  bude upřesně při realizaci</t>
  </si>
  <si>
    <t>" vyklínování nových stěn ke strop. konstrukci" 4*0,00736*1,08</t>
  </si>
  <si>
    <t>27</t>
  </si>
  <si>
    <t>953991221</t>
  </si>
  <si>
    <t>Dodání a osazení hmoždinek profilu 10 až 12 mm do zdiva z betonu</t>
  </si>
  <si>
    <t>-423716127</t>
  </si>
  <si>
    <t>Dodání a osazení hmoždinek včetně vyvrtání otvorů (s dodáním hmot) ve stěnách do zdiva z betonu nebo tvrdého kamene a obkladů, vnější profil hmoždinky 10 až 12 mm</t>
  </si>
  <si>
    <t>28</t>
  </si>
  <si>
    <t>96305 R2</t>
  </si>
  <si>
    <t>Bourání ŽB stropů deskových tl přes 80 mm - demontáž strop panelů septiku 1,2x3m,tl,170mm</t>
  </si>
  <si>
    <t>335294985</t>
  </si>
  <si>
    <t>Demontáž strop panelů septiku 1,2x3m,tl,170mm</t>
  </si>
  <si>
    <t>29</t>
  </si>
  <si>
    <t>963051113</t>
  </si>
  <si>
    <t>Bourání ŽB stropů deskových tl přes 80 mm</t>
  </si>
  <si>
    <t>-981639672</t>
  </si>
  <si>
    <t>Bourání železobetonových stropů deskových, tl. přes 80 mm</t>
  </si>
  <si>
    <t>"nový poklop do části B, 1 komora"0,6*0,6*0,17</t>
  </si>
  <si>
    <t>30</t>
  </si>
  <si>
    <t>965042131</t>
  </si>
  <si>
    <t>Bourání podkladů pod dlažby nebo mazanin betonových nebo z litého asfaltu tl do 100 mm pl do 4 m2</t>
  </si>
  <si>
    <t>1643666386</t>
  </si>
  <si>
    <t>Bourání mazanin betonových nebo z litého asfaltu tl. do 100 mm, plochy do 4 m2</t>
  </si>
  <si>
    <t>"vybourání norné stěny "2,95*0,6*0,12</t>
  </si>
  <si>
    <t>31</t>
  </si>
  <si>
    <t>965043421</t>
  </si>
  <si>
    <t>Bourání podkladů pod dlažby betonových s potěrem nebo teracem tl do 150 mm pl do 1 m2</t>
  </si>
  <si>
    <t>-45195081</t>
  </si>
  <si>
    <t>Bourání mazanin betonových s potěrem nebo teracem tl. do 150 mm, plochy do 1 m2</t>
  </si>
  <si>
    <t>" pro nový poklop -část B v komoře1 "0,7*0,7*0,15</t>
  </si>
  <si>
    <t>32</t>
  </si>
  <si>
    <t>965043441</t>
  </si>
  <si>
    <t>Bourání podkladů pod dlažby betonových s potěrem nebo teracem tl do 150 mm pl přes 4 m2</t>
  </si>
  <si>
    <t>603948325</t>
  </si>
  <si>
    <t>Bourání mazanin betonových s potěrem nebo teracem tl. do 150 mm, plochy přes 4 m2</t>
  </si>
  <si>
    <t>" nad čerpací stanicí  vč obvod. rantlu"  3,2+2,7*0,15+0,32*0,35*(3,2+2,7)</t>
  </si>
  <si>
    <t>33</t>
  </si>
  <si>
    <t>965049112</t>
  </si>
  <si>
    <t>Příplatek k bourání betonových mazanin za bourání mazanin se svařovanou sítí tl přes 100 mm</t>
  </si>
  <si>
    <t>-1630999984</t>
  </si>
  <si>
    <t>Bourání mazanin Příplatek k cenám za bourání mazanin betonových se svařovanou sítí, tl. přes 100 mm</t>
  </si>
  <si>
    <t>"2 vrstvy Kari sítí pr.8mm"( 4,266+0,074)*2</t>
  </si>
  <si>
    <t>34</t>
  </si>
  <si>
    <t>977311113</t>
  </si>
  <si>
    <t>Řezání stávajících betonových mazanin nevyztužených hl do 150 mm</t>
  </si>
  <si>
    <t>m</t>
  </si>
  <si>
    <t>-1233768240</t>
  </si>
  <si>
    <t>Řezání stávajících betonových mazanin bez vyztužení hloubky přes 100 do 150 mm</t>
  </si>
  <si>
    <t>"pro nový poklop -část B v komoře1 " 0,7*4</t>
  </si>
  <si>
    <t>" nad čerpací stanicí "  3,2+2,7</t>
  </si>
  <si>
    <t>997</t>
  </si>
  <si>
    <t>Přesun sutě</t>
  </si>
  <si>
    <t>35</t>
  </si>
  <si>
    <t>997013501</t>
  </si>
  <si>
    <t>Odvoz suti a vybouraných hmot na skládku nebo meziskládku do 1 km se složením</t>
  </si>
  <si>
    <t>560017158</t>
  </si>
  <si>
    <t>Odvoz suti a vybouraných hmot na skládku nebo meziskládku se složením, na vzdálenost do 1 km</t>
  </si>
  <si>
    <t>36</t>
  </si>
  <si>
    <t>997013509</t>
  </si>
  <si>
    <t>Příplatek k odvozu suti a vybouraných hmot na skládku ZKD 1 km přes 1 km</t>
  </si>
  <si>
    <t>1478534042</t>
  </si>
  <si>
    <t>Odvoz suti a vybouraných hmot na skládku nebo meziskládku se složením, na vzdálenost Příplatek k ceně za každý další i započatý 1 km přes 1 km</t>
  </si>
  <si>
    <t>13,529*5 'Přepočtené koeficientem množství</t>
  </si>
  <si>
    <t>37</t>
  </si>
  <si>
    <t>997013802</t>
  </si>
  <si>
    <t>Poplatek za uložení na skládce (skládkovné) stavebního odpadu železobetonového kód odpadu 170 101</t>
  </si>
  <si>
    <t>-504339920</t>
  </si>
  <si>
    <t>Poplatek za uložení stavebního odpadu na skládce (skládkovné) z armovaného betonu zatříděného do Katalogu odpadů pod kódem 170 101</t>
  </si>
  <si>
    <t>998</t>
  </si>
  <si>
    <t>Přesun hmot</t>
  </si>
  <si>
    <t>38</t>
  </si>
  <si>
    <t>998144471</t>
  </si>
  <si>
    <t>Přesun hmot pro montované betonové nádrže, jímky a zásobníky v do 25 m</t>
  </si>
  <si>
    <t>771100488</t>
  </si>
  <si>
    <t>Přesun hmot pro nádrže, jímky, zásobníky a jámy pozemní mimo zemědělství se svislou nosnou konstrukcí montovanou z dílců betonových tyčových nebo plošných vodorovná dopravní vzdálenost do 50 m, pro nádrže výšky do 25 m</t>
  </si>
  <si>
    <t>PSV</t>
  </si>
  <si>
    <t>Práce a dodávky PSV</t>
  </si>
  <si>
    <t>711</t>
  </si>
  <si>
    <t>Izolace proti vodě, vlhkosti a plynům</t>
  </si>
  <si>
    <t>39</t>
  </si>
  <si>
    <t>711191201</t>
  </si>
  <si>
    <t>Provedení izolace proti zemní vlhkosti hydroizolační stěrkou vodorovné na betonu, 2 vrstvy</t>
  </si>
  <si>
    <t>952727965</t>
  </si>
  <si>
    <t>Provedení izolace proti zemní vlhkosti hydroizolační stěrkou na ploše vodorovné V dvouvrstvá na betonu</t>
  </si>
  <si>
    <t>40</t>
  </si>
  <si>
    <t>24551832 x</t>
  </si>
  <si>
    <t>hmota hydroizolační stěrková kompozitní  vhodná pro prostředí nádrží pro  splaškové kanalizace</t>
  </si>
  <si>
    <t>1779006259</t>
  </si>
  <si>
    <t xml:space="preserve">hmota hydroizolační stěrková kompozitní vhodná pro prostředí nádrží splaškové kanalizace- kompletní systémová hydrostěrka </t>
  </si>
  <si>
    <t>41</t>
  </si>
  <si>
    <t>711192201</t>
  </si>
  <si>
    <t>Provedení izolace proti zemní vlhkosti hydroizolační stěrkou svislé na betonu, 2 vrstvy</t>
  </si>
  <si>
    <t>402235152</t>
  </si>
  <si>
    <t>Provedení izolace proti zemní vlhkosti hydroizolační stěrkou na ploše svislé S dvouvrstvá na betonu</t>
  </si>
  <si>
    <t>"stěny a pádové klíny"2,65*2,76+7*2+3,75*2,76-0,35*0,5+0,3*(0,5*2+0,35*2)</t>
  </si>
  <si>
    <t>42</t>
  </si>
  <si>
    <t>-2117866905</t>
  </si>
  <si>
    <t>43</t>
  </si>
  <si>
    <t>711199101</t>
  </si>
  <si>
    <t>Provedení těsnícího pásu do spoje dilatační nebo styčné spáry podlaha - stěna</t>
  </si>
  <si>
    <t>-1560825925</t>
  </si>
  <si>
    <t>Provedení izolace proti zemní vlhkosti hydroizolační stěrkou doplňků vodotěsné těsnící pásky pro dilatační a styčné spáry</t>
  </si>
  <si>
    <t>2,76*6+1,6+2,75*2+2,16*2+1+2+1,55*2+5</t>
  </si>
  <si>
    <t>44</t>
  </si>
  <si>
    <t>28355021</t>
  </si>
  <si>
    <t>páska pružná těsnící š 100mm</t>
  </si>
  <si>
    <t>-244333928</t>
  </si>
  <si>
    <t>13*1,1 'Přepočtené koeficientem množství</t>
  </si>
  <si>
    <t>45</t>
  </si>
  <si>
    <t>28355022</t>
  </si>
  <si>
    <t>páska pružná těsnící š 120mm</t>
  </si>
  <si>
    <t>737971929</t>
  </si>
  <si>
    <t>46</t>
  </si>
  <si>
    <t>28355023</t>
  </si>
  <si>
    <t>páska pružná těsnící š 150mm</t>
  </si>
  <si>
    <t>-2008384882</t>
  </si>
  <si>
    <t>13,08*1,1 'Přepočtené koeficientem množství</t>
  </si>
  <si>
    <t>47</t>
  </si>
  <si>
    <t>998711201</t>
  </si>
  <si>
    <t>Přesun hmot procentní pro izolace proti vodě, vlhkosti a plynům v objektech v do 6 m</t>
  </si>
  <si>
    <t>%</t>
  </si>
  <si>
    <t>-166363651</t>
  </si>
  <si>
    <t>Přesun hmot pro izolace proti vodě, vlhkosti a plynům stanovený procentní sazbou (%) z ceny vodorovná dopravní vzdálenost do 50 m v objektech výšky do 6 m</t>
  </si>
  <si>
    <t>SO 02-D2 - Přípojka kanalizace</t>
  </si>
  <si>
    <t xml:space="preserve">    5 - Komunikace pozemní</t>
  </si>
  <si>
    <t>112201102</t>
  </si>
  <si>
    <t>Odstranění pařezů D do 500 mm</t>
  </si>
  <si>
    <t>-1964215741</t>
  </si>
  <si>
    <t>Odstranění pařezů s jejich vykopáním, vytrháním nebo odstřelením, s přesekáním kořenů průměru přes 300 do 500 mm</t>
  </si>
  <si>
    <t>" pařezy u jámy č.6"  3</t>
  </si>
  <si>
    <t>113106091</t>
  </si>
  <si>
    <t>Rozebrání vozovek ze silničních dílců při překopech se spárami zalitými živicí strojně pl do 15 m2</t>
  </si>
  <si>
    <t>-562356633</t>
  </si>
  <si>
    <t>Rozebrání dlažeb a dílců při překopech inženýrských sítí s přemístěním hmot na skládku na vzdálenost do 3 m nebo s naložením na dopravní prostředek strojně plochy jednotlivě do 15 m2 vozovek a ploch, s jakoukoliv výplní spár ze silničních dílců jakýchkoliv rozměrů, s ložem z kameniva nebo živice se zalitím spar živicí</t>
  </si>
  <si>
    <t>"v místě jámy č.3"4</t>
  </si>
  <si>
    <t>113107043</t>
  </si>
  <si>
    <t>Odstranění podkladu živičných tl 150 mm při překopech ručně</t>
  </si>
  <si>
    <t>1115782021</t>
  </si>
  <si>
    <t>Odstranění podkladů nebo krytů při překopech inženýrských sítí s přemístěním hmot na skládku ve vzdálenosti do 3 m nebo s naložením na dopravní prostředek ručně živičných, o tl. vrstvy přes 100 do 150 mm</t>
  </si>
  <si>
    <t>"start a cíl jámy č. 4 a 5" 2,5*1+2*3</t>
  </si>
  <si>
    <t>119001401</t>
  </si>
  <si>
    <t>Dočasné zajištění potrubí ocelového nebo litinového DN do 200</t>
  </si>
  <si>
    <t>-1594021082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</si>
  <si>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</si>
  <si>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" potrubí  v jámách č.3-6 - předběžný odhad "5</t>
  </si>
  <si>
    <t>119001411</t>
  </si>
  <si>
    <t>Dočasné zajištění potrubí betonového, ŽB nebo kameninového DN do 200</t>
  </si>
  <si>
    <t>1775519249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</si>
  <si>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do 200</t>
  </si>
  <si>
    <t>119001421</t>
  </si>
  <si>
    <t>Dočasné zajištění kabelů a kabelových tratí ze 3 volně ložených kabelů</t>
  </si>
  <si>
    <t>1626347241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</si>
  <si>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3ks kabelů</t>
  </si>
  <si>
    <t>" souběh s kalely VO a rozhl-  podél  výkopu rýhy  mezi ČS a jámou protlaku č.3"60</t>
  </si>
  <si>
    <t>" kabely v jámách č.3-6 - předběžný odhad "28</t>
  </si>
  <si>
    <t>121101101</t>
  </si>
  <si>
    <t>Sejmutí ornice s přemístěním na vzdálenost do 50 m</t>
  </si>
  <si>
    <t>-1597539808</t>
  </si>
  <si>
    <t>Sejmutí ornice nebo lesní půdy s vodorovným přemístěním na hromady v místě upotřebení nebo na dočasné či trvalé skládky se složením, na vzdálenost do 50 m</t>
  </si>
  <si>
    <t>" výkop v zeleném pásu"  30*0,6*0,15</t>
  </si>
  <si>
    <t>132212201</t>
  </si>
  <si>
    <t>Hloubení rýh š přes 600 do 2000 mm ručním nebo pneum nářadím v soudržných horninách tř. 3</t>
  </si>
  <si>
    <t>-2114722065</t>
  </si>
  <si>
    <t>Hloubení zapažených i nezapažených rýh šířky přes 600 do 2 000 mm ručním nebo pneumatickým nářadím s urovnáním dna do předepsaného profilu a spádu v horninách tř. 3 soudržných</t>
  </si>
  <si>
    <t>50% zemina  tř.3</t>
  </si>
  <si>
    <t>" ruční výkop rýhy"(0,6*(7,9*1,53+13,02*(1,53*+1,46)/2+12,01*(1,46+1,4)/2+15,48*(1,4+1,55)/2+11,87*(1,55+2,5)/2))*0,5</t>
  </si>
  <si>
    <t>132212209</t>
  </si>
  <si>
    <t>Příplatek za lepivost u hloubení rýh š do 2000 mm ručním nebo pneum nářadím v hornině tř. 3</t>
  </si>
  <si>
    <t>1023201227</t>
  </si>
  <si>
    <t>Hloubení zapažených i nezapažených rýh šířky přes 600 do 2 000 mm ručním nebo pneumatickým nářadím s urovnáním dna do předepsaného profilu a spádu v horninách tř. 3 Příplatek k cenám za lepivost horniny tř. 3</t>
  </si>
  <si>
    <t>132312201</t>
  </si>
  <si>
    <t>Hloubení rýh š přes 600 do 2000 mm ručním nebo pneum nářadím v soudržných horninách tř. 4</t>
  </si>
  <si>
    <t>-854068529</t>
  </si>
  <si>
    <t>Hloubení zapažených i nezapažených rýh šířky přes 600 do 2 000 mm ručním nebo pneumatickým nářadím s urovnáním dna do předepsaného profilu a spádu v horninách tř. 4 soudržných</t>
  </si>
  <si>
    <t>50% zemina  tř.4</t>
  </si>
  <si>
    <t>132312209</t>
  </si>
  <si>
    <t>Příplatek za lepivost u hloubení rýh š do 2000 mm ručním nebo pneum nářadím v hornině tř. 4</t>
  </si>
  <si>
    <t>-757010011</t>
  </si>
  <si>
    <t>Hloubení zapažených i nezapažených rýh šířky přes 600 do 2 000 mm ručním nebo pneumatickým nářadím s urovnáním dna do předepsaného profilu a spádu v horninách tř. 4 Příplatek k cenám za lepivost horniny tř. 4</t>
  </si>
  <si>
    <t>133302011</t>
  </si>
  <si>
    <t>Hloubení šachet ručním nebo pneum nářadím v soudržných horninách tř. 4, plocha výkopu do 4 m2</t>
  </si>
  <si>
    <t>283996911</t>
  </si>
  <si>
    <t>Hloubení zapažených i nezapažených šachet plocha výkopu do 20 m2 ručním nebo pneumatickým nářadím s případným nutným přemístěním výkopku ve výkopišti v horninách soudržných tř. 4, plocha výkopu do 4 m2</t>
  </si>
  <si>
    <t>"jáma č.3"2*1*2,7</t>
  </si>
  <si>
    <t>"jáma č.4"2,5*1*2,1</t>
  </si>
  <si>
    <t>133302012</t>
  </si>
  <si>
    <t>Hloubení šachet ručním nebo pneum nářadím v soudržných horninách tř. 4, plocha výkopu do 20 m2</t>
  </si>
  <si>
    <t>-410285930</t>
  </si>
  <si>
    <t>Hloubení zapažených i nezapažených šachet plocha výkopu do 20 m2 ručním nebo pneumatickým nářadím s případným nutným přemístěním výkopku ve výkopišti v horninách soudržných tř. 4, plocha výkopu přes 4 do 20 m2</t>
  </si>
  <si>
    <t>"jáma č.5"2*3*2,8</t>
  </si>
  <si>
    <t>"jáma č.6"1,8*2,5*2,5</t>
  </si>
  <si>
    <t>"výkop  pro šachtu( v jámě č.6) "1,2*1,2*1,4</t>
  </si>
  <si>
    <t>133302019</t>
  </si>
  <si>
    <t>Příplatek za lepivost u hloubení šachet ručním nebo pneum nářadím v horninách tř. 4</t>
  </si>
  <si>
    <t>2081096461</t>
  </si>
  <si>
    <t>Hloubení zapažených i nezapažených šachet plocha výkopu do 20 m2 ručním nebo pneumatickým nářadím s případným nutným přemístěním výkopku ve výkopišti v horninách soudržných tř. 4, plocha výkopu Příplatek k cenám za lepivost horniny tř. 4</t>
  </si>
  <si>
    <t>10,650+30,05</t>
  </si>
  <si>
    <t>141721112</t>
  </si>
  <si>
    <t>Řízený zemní protlak hloubky do 6 m vnějšího průměru do 90 mm v hornině tř 1 až 4</t>
  </si>
  <si>
    <t>1869477406</t>
  </si>
  <si>
    <t>Řízený zemní protlak v hornině tř. 1 až 4, včetně protlačení trub v hloubce do 6 m vnějšího průměru vrtu přes 63 do 90 mm</t>
  </si>
  <si>
    <t>"protlak mezi  jámami č.3-č.6"51,21</t>
  </si>
  <si>
    <t>28610000</t>
  </si>
  <si>
    <t>plastová trubka tlaková pro provedení protlaku  DN 80</t>
  </si>
  <si>
    <t>896696273</t>
  </si>
  <si>
    <t>51,21*1,031 'Přepočtené koeficientem množství</t>
  </si>
  <si>
    <t>151101101</t>
  </si>
  <si>
    <t>Zřízení příložného pažení a rozepření stěn rýh hl do 2 m</t>
  </si>
  <si>
    <t>-1413329128</t>
  </si>
  <si>
    <t>Zřízení pažení a rozepření stěn rýh pro podzemní vedení pro všechny šířky rýhy příložné pro jakoukoliv mezerovitost, hloubky do 2 m</t>
  </si>
  <si>
    <t>"výkop rýhy "48,41*2*1,2+11,87*2*2,2</t>
  </si>
  <si>
    <t>151101111</t>
  </si>
  <si>
    <t>Odstranění příložného pažení a rozepření stěn rýh hl do 2 m</t>
  </si>
  <si>
    <t>-1717763417</t>
  </si>
  <si>
    <t>Odstranění pažení a rozepření stěn rýh pro podzemní vedení s uložením materiálu na vzdálenost do 3 m od kraje výkopu příložné, hloubky do 2 m</t>
  </si>
  <si>
    <t>151101102</t>
  </si>
  <si>
    <t>Zřízení příložného pažení a rozepření stěn rýh hl do 4 m</t>
  </si>
  <si>
    <t>346291592</t>
  </si>
  <si>
    <t>Zřízení pažení a rozepření stěn rýh pro podzemní vedení pro všechny šířky rýhy příložné pro jakoukoliv mezerovitost, hloubky do 4 m</t>
  </si>
  <si>
    <t>"jámy protlaku č.3-6"18+21+30+30</t>
  </si>
  <si>
    <t>151101112</t>
  </si>
  <si>
    <t>Odstranění příložného pažení a rozepření stěn rýh hl do 4 m</t>
  </si>
  <si>
    <t>-1969329642</t>
  </si>
  <si>
    <t>Odstranění pažení a rozepření stěn rýh pro podzemní vedení s uložením materiálu na vzdálenost do 3 m od kraje výkopu příložné, hloubky přes 2 do 4 m</t>
  </si>
  <si>
    <t>151101401</t>
  </si>
  <si>
    <t>Zřízení vzepření stěn při pažení příložném hl do 4 m</t>
  </si>
  <si>
    <t>-384270175</t>
  </si>
  <si>
    <t>Zřízení vzepření zapažených stěn výkopů s potřebným přepažováním při roubení příložném, hloubky do 4 m</t>
  </si>
  <si>
    <t>151101411</t>
  </si>
  <si>
    <t>Odstranění vzepření stěn při pažení příložném hl do 4 m</t>
  </si>
  <si>
    <t>-1022053335</t>
  </si>
  <si>
    <t>Odstranění vzepření stěn výkopů s uložením materiálu na vzdálenost do 3 m od kraje výkopu při roubení příložném, hloubky do 4 m</t>
  </si>
  <si>
    <t>162201476</t>
  </si>
  <si>
    <t>Vodorovné přemístění pařezů do 3 km D do 500 mm</t>
  </si>
  <si>
    <t>-1008879281</t>
  </si>
  <si>
    <t>Vodorovné přemístění větví, kmenů nebo pařezů s naložením, složením a dopravou do 3000 m pařezů kmenů, průměru přes 300 do 500 mm</t>
  </si>
  <si>
    <t>162301101</t>
  </si>
  <si>
    <t>Vodorovné přemístění do 500 m výkopku/sypaniny z horniny tř. 1 až 4</t>
  </si>
  <si>
    <t>505215075</t>
  </si>
  <si>
    <t>Vodorovné přemístění výkopku nebo sypaniny po suchu na obvyklém dopravním prostředku, bez naložení výkopku, avšak se složením bez rozhrnutí z horniny tř. 1 až 4 na vzdálenost přes 50 do 500 m</t>
  </si>
  <si>
    <t>" odvoz výkopku zeminy  k zásypům"36,749</t>
  </si>
  <si>
    <t>162301421</t>
  </si>
  <si>
    <t xml:space="preserve">Vodorovné přemístění pařezů do 5 km D do 300 mm - skládka Marius Pedersen Křovice </t>
  </si>
  <si>
    <t>1374858816</t>
  </si>
  <si>
    <t>Vodorovné přemístění větví, kmenů nebo pařezů s naložením, složením a dopravou do 5000 m pařezů kmenů, průměru přes 100 do 300 mm</t>
  </si>
  <si>
    <t>"likvidace pařezů"76</t>
  </si>
  <si>
    <t>162701101</t>
  </si>
  <si>
    <t>Vodorovné přemístění do 6000 m výkopku/sypaniny z horniny tř. 1 až 4</t>
  </si>
  <si>
    <t>-78300353</t>
  </si>
  <si>
    <t>Vodorovné přemístění výkopku nebo sypaniny po suchu na obvyklém dopravním prostředku, bez naložení výkopku, avšak se složením bez rozhrnutí z horniny tř. 1 až 4 na vzdálenost přes 5 000 do 6 000 m</t>
  </si>
  <si>
    <t>" výkop  zeminy  celkem " 27,202*2+10,65+30,066</t>
  </si>
  <si>
    <t>" odpočet zeminy pro zpětný zásyp "-36,749</t>
  </si>
  <si>
    <t>171201201</t>
  </si>
  <si>
    <t>Uložení sypaniny na skládky</t>
  </si>
  <si>
    <t>-1990623263</t>
  </si>
  <si>
    <t>171201211</t>
  </si>
  <si>
    <t>Poplatek za uložení stavebního odpadu - zeminy a kameniva na skládce</t>
  </si>
  <si>
    <t>-1703533432</t>
  </si>
  <si>
    <t>Poplatek za uložení stavebního odpadu na skládce (skládkovné) zeminy a kameniva zatříděného do Katalogu odpadů pod kódem 170 504</t>
  </si>
  <si>
    <t>58,371*1,8 'Přepočtené koeficientem množství</t>
  </si>
  <si>
    <t>171201212</t>
  </si>
  <si>
    <t>-1493257501</t>
  </si>
  <si>
    <t xml:space="preserve">Poplatek za uložení pařezů na skládku </t>
  </si>
  <si>
    <t>174101101</t>
  </si>
  <si>
    <t>Zásyp jam, šachet rýh nebo kolem objektů sypaninou se zhutněním</t>
  </si>
  <si>
    <t>915345527</t>
  </si>
  <si>
    <t>Zásyp sypaninou z jakékoliv horniny s uložením výkopku ve vrstvách se zhutněním jam, šachet, rýh nebo kolem objektů v těchto vykopávkách</t>
  </si>
  <si>
    <t>"Zásyp rýhy ( staničení  0-35,28)"35,28*0,6*0,5</t>
  </si>
  <si>
    <t>"Zásyp rýhy ( staničení 30,28-60,28)"25,0 *0,6*1</t>
  </si>
  <si>
    <t>"Zásyp jámy č. 3  ( neleží v komunikaci)" 2*1*1,5-"obsyp a lože"0,4</t>
  </si>
  <si>
    <t>"Zásyp jámy č. 6 ( neleží v komunikaci)" 2,5*1,8*2-"obsyp a lože" 0,435</t>
  </si>
  <si>
    <t>-1125553696</t>
  </si>
  <si>
    <t>58344199</t>
  </si>
  <si>
    <t>štěrkodrť frakce 0-63</t>
  </si>
  <si>
    <t>2089227243</t>
  </si>
  <si>
    <t>" RÝHA PŘES POZEMKY Č. 2022  A 2024" 10,584*2</t>
  </si>
  <si>
    <t>175111101</t>
  </si>
  <si>
    <t>Obsypání potrubí ručně sypaninou bez prohození sítem, uloženou do 3 m</t>
  </si>
  <si>
    <t>-492000235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</si>
  <si>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</si>
  <si>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" gravitační  potrubí, šachta " 1,182</t>
  </si>
  <si>
    <t>"výtlačné potrubí v otevř výkopu  a jámách protlaku "  (60,28+2+2,5+3+1,5)*0,6*0,37</t>
  </si>
  <si>
    <t>58344171</t>
  </si>
  <si>
    <t>štěrkodrť frakce 0-32</t>
  </si>
  <si>
    <t>2025133585</t>
  </si>
  <si>
    <t>1,182*2 'Přepočtené koeficientem množství</t>
  </si>
  <si>
    <t>58333627</t>
  </si>
  <si>
    <t>kamenivo těžené hrubé frakce 4-8</t>
  </si>
  <si>
    <t>1168162789</t>
  </si>
  <si>
    <t>15,38*2 'Přepočtené koeficientem množství</t>
  </si>
  <si>
    <t>181111113</t>
  </si>
  <si>
    <t>Plošná úprava terénu do 500 m2 zemina tř 1 až 4 nerovnosti do 100 mm ve svahu do 1:1</t>
  </si>
  <si>
    <t>177306053</t>
  </si>
  <si>
    <t>Plošná úprava terénu v zemině tř. 1 až 4 s urovnáním povrchu bez doplnění ornice souvislé plochy do 500 m2 při nerovnostech terénu přes 50 do 100 mm na svahu přes 1:2 do 1:1</t>
  </si>
  <si>
    <t>"podél pozemku č. 2025" 25*1,5</t>
  </si>
  <si>
    <t>"jáma protlaku č.6"6</t>
  </si>
  <si>
    <t>181411163</t>
  </si>
  <si>
    <t>Založení trávníku zatravňovací textilií včetně textilie plochy do 1000 m2 ve svahu do 1:1</t>
  </si>
  <si>
    <t>1730423301</t>
  </si>
  <si>
    <t>Založení trávníku na půdě předem připravené plochy do 1000 m2 zatravňovací textilií na svahu přes 1:2 do 1:1</t>
  </si>
  <si>
    <t>25*1,5+10</t>
  </si>
  <si>
    <t>00572410</t>
  </si>
  <si>
    <t>osivo směs travní parková</t>
  </si>
  <si>
    <t>kg</t>
  </si>
  <si>
    <t>1984336092</t>
  </si>
  <si>
    <t>47,5*0,015 'Přepočtené koeficientem množství</t>
  </si>
  <si>
    <t>182301122</t>
  </si>
  <si>
    <t>Rozprostření ornice pl do 500 m2 ve svahu přes 1:5 tl vrstvy do 150 mm</t>
  </si>
  <si>
    <t>-741644075</t>
  </si>
  <si>
    <t>Rozprostření a urovnání ornice ve svahu sklonu přes 1:5 při souvislé ploše do 500 m2, tl. vrstvy přes 100 do 150 mm</t>
  </si>
  <si>
    <t>346244820</t>
  </si>
  <si>
    <t>Vybourání a  následná dozdívka přizdívky izolační a ochranné z cihel pálených  na maltu MC-10 vč  dodávky materiálu</t>
  </si>
  <si>
    <t>-889570636</t>
  </si>
  <si>
    <t>Vybourání a následná dozdívka přizdívky izolační a ochranné z cihel pálených na maltu MC-10 vč dodávky materiálu</t>
  </si>
  <si>
    <t>" v místě výstupu výtlač potrubí z ČS (vnější líc objektu septiku)" 1</t>
  </si>
  <si>
    <t>451572111</t>
  </si>
  <si>
    <t>Lože pod potrubí otevřený výkop z kameniva drobného těženého</t>
  </si>
  <si>
    <t>-298569709</t>
  </si>
  <si>
    <t>Lože pod potrubí, stoky a drobné objekty v otevřeném výkopu z kameniva drobného těženého 0 až 4 mm</t>
  </si>
  <si>
    <t>" lože gravit potrubí, šachta "0,25</t>
  </si>
  <si>
    <t>"výtlačné potrubí v otevř výkopu  a jámách protlaku "  (60,28+2+2,5+3+1,5)*0,6*0,1</t>
  </si>
  <si>
    <t>Komunikace pozemní</t>
  </si>
  <si>
    <t>565175113</t>
  </si>
  <si>
    <t>Asfaltový beton vrstva podkladní ACP 16 (obalované kamenivo OKS) tl 120 mm š do 3 m</t>
  </si>
  <si>
    <t>-1057652190</t>
  </si>
  <si>
    <t>Asfaltový beton vrstva podkladní ACP 16 (obalované kamenivo střednězrnné - OKS) s rozprostřením a zhutněním v pruhu šířky do 3 m, po zhutnění tl. 120 mm</t>
  </si>
  <si>
    <t>"JÁMY PROTLAKU Č.4 A 5 ( v komunikaci)" 1,2*2,9+2,2*3,4</t>
  </si>
  <si>
    <t>566901133</t>
  </si>
  <si>
    <t>Vyspravení podkladu po překopech ing sítí plochy do 15 m2 štěrkodrtí tl. 200 mm - - MÍRA HUTNĚNÍ VIZ TZ D.2.1.  (SO 02)</t>
  </si>
  <si>
    <t>-1557097462</t>
  </si>
  <si>
    <t xml:space="preserve">Vyspravení podkladu po překopech inženýrských sítí plochy do 15 m2 s rozprostřením a zhutněním štěrkodrtí tl. 200 mm - MÍRA HUTNĚNÍ VIZ TZ D.2.1. (SO 02)
</t>
  </si>
  <si>
    <t>"JÁMY PROTLAKU Č.4 A 5 ( v komunikaci)" (1,0*2,5+2,0*3,0)*10</t>
  </si>
  <si>
    <t>566901132</t>
  </si>
  <si>
    <t>Vyspravení podkladu po překopech ing sítí plochy do 15 m2 štěrkodrtí tl. 150 mm</t>
  </si>
  <si>
    <t>345307470</t>
  </si>
  <si>
    <t>Vyspravení podkladu po překopech inženýrských sítí plochy do 15 m2 s rozprostřením a zhutněním štěrkodrtí tl. 150 mm - MÍRA HUTNĚNÍ VIZ TZ D.2.1. (SO 02)</t>
  </si>
  <si>
    <t>"JÁMY PROTLAKU Č.4 A 5 ( v komunikaci)- celk tl 30cm" (1,0*2,5+2,0*3,3)*2</t>
  </si>
  <si>
    <t>573111112</t>
  </si>
  <si>
    <t>Postřik živičný infiltrační s posypem z asfaltu množství 1 kg/m2</t>
  </si>
  <si>
    <t>1314026441</t>
  </si>
  <si>
    <t>Postřik infiltrační PI z asfaltu silničního s posypem kamenivem, v množství 1,00 kg/m2</t>
  </si>
  <si>
    <t>"JÁMY PROTLAKU Č.4 A 5 ( v komunikaci)" ( 1,2*2,9+2,2*3,4)*2</t>
  </si>
  <si>
    <t>577134111</t>
  </si>
  <si>
    <t>Asfaltový beton vrstva obrusná ACO 11 (ABS) tř. I tl 40 mm š do 3 m z nemodifikovaného asfaltu</t>
  </si>
  <si>
    <t>-441426764</t>
  </si>
  <si>
    <t>Asfaltový beton vrstva obrusná ACO 11 (ABS) s rozprostřením a se zhutněním z nemodifikovaného asfaltu v pruhu šířky do 3 m tř. I, po zhutnění tl. 40 mm</t>
  </si>
  <si>
    <t>577166111</t>
  </si>
  <si>
    <t>Asfaltový beton vrstva ložní ACL 22 (ABVH) tl 70 mm š do 3 m z nemodifikovaného asfaltu</t>
  </si>
  <si>
    <t>1153125114</t>
  </si>
  <si>
    <t>Asfaltový beton vrstva ložní ACL 22 (ABVH) s rozprostřením a zhutněním z nemodifikovaného asfaltu v pruhu šířky do 3 m, po zhutnění tl. 70 mm</t>
  </si>
  <si>
    <t>48</t>
  </si>
  <si>
    <t>584121111</t>
  </si>
  <si>
    <t>Osazení silničních dílců z ŽB do lože z kameniva těženého tl 40 mm</t>
  </si>
  <si>
    <t>-175306670</t>
  </si>
  <si>
    <t>Osazení silničních dílců ze železového betonu s podkladem z kameniva těženého do tl. 40 mm jakéhokoliv druhu a velikosti</t>
  </si>
  <si>
    <t>"zpětná pokládka stávajících panelů"4</t>
  </si>
  <si>
    <t>49</t>
  </si>
  <si>
    <t>599141111</t>
  </si>
  <si>
    <t>Vyplnění spár mezi silničními dílci živičnou zálivkou</t>
  </si>
  <si>
    <t>1721437496</t>
  </si>
  <si>
    <t>Vyplnění spár mezi silničními dílci jakékoliv tloušťky živičnou zálivkou</t>
  </si>
  <si>
    <t>"po obvodě nového asf.krytu  v místě jamy 4 a 5" 2,5*2+2*1+2*2+2*3</t>
  </si>
  <si>
    <t>50</t>
  </si>
  <si>
    <t>871211211</t>
  </si>
  <si>
    <t>Montáž potrubí z PE100 SDR 11 otevřený výkop svařovaných elektrotvarovkou D 63 x 5,8 mm</t>
  </si>
  <si>
    <t>1823961846</t>
  </si>
  <si>
    <t>Montáž vodovodního potrubí z plastů v otevřeném výkopu z polyetylenu PE 100 svařovaných elektrotvarovkou SDR 11/PN16 D 63 x 5,8 mm</t>
  </si>
  <si>
    <t>" výtlačné potrubí = otevř výkop + protlak " 60,28+51,21</t>
  </si>
  <si>
    <t>51</t>
  </si>
  <si>
    <t>28613598</t>
  </si>
  <si>
    <t>potrubí dvouvrstvé PE100 s 10% signalizační vrstvou SDR 11 63x5,8 dl 12m</t>
  </si>
  <si>
    <t>1191118777</t>
  </si>
  <si>
    <t>52</t>
  </si>
  <si>
    <t>871315221</t>
  </si>
  <si>
    <t>Kanalizační potrubí z tvrdého PVC jednovrstvé tuhost třídy SN8 DN 160</t>
  </si>
  <si>
    <t>600107576</t>
  </si>
  <si>
    <t>Kanalizační potrubí z tvrdého PVC v otevřeném výkopu ve sklonu do 20 %, hladkého plnostěnného jednovrstvého, tuhost třídy SN 8 DN 160</t>
  </si>
  <si>
    <t>53</t>
  </si>
  <si>
    <t>892241111</t>
  </si>
  <si>
    <t>Tlaková zkouška vodou potrubí do 80</t>
  </si>
  <si>
    <t>735625280</t>
  </si>
  <si>
    <t>Tlakové zkoušky vodou na potrubí DN do 80</t>
  </si>
  <si>
    <t>54</t>
  </si>
  <si>
    <t>892351111</t>
  </si>
  <si>
    <t>Tlaková zkouška vodou potrubí DN 150 nebo 200</t>
  </si>
  <si>
    <t>-1795834725</t>
  </si>
  <si>
    <t>Tlakové zkoušky vodou na potrubí DN 150 nebo 200</t>
  </si>
  <si>
    <t>55</t>
  </si>
  <si>
    <t>894812001</t>
  </si>
  <si>
    <t>Revizní a čistící šachta z PP šachtové dno DN 400/150 přímý tok</t>
  </si>
  <si>
    <t>-1654257656</t>
  </si>
  <si>
    <t>Revizní a čistící šachta z polypropylenu PP pro hladké trouby DN 400 šachtové dno (DN šachty / DN trubního vedení) DN 400/150 přímý tok</t>
  </si>
  <si>
    <t>56</t>
  </si>
  <si>
    <t>894812034</t>
  </si>
  <si>
    <t>Revizní a čistící šachta z PP DN 400 šachtová roura korugovaná bez hrdla světlé hloubky 3000 mm</t>
  </si>
  <si>
    <t>-2041640761</t>
  </si>
  <si>
    <t>Revizní a čistící šachta z polypropylenu PP pro hladké trouby DN 400 roura šachtová korugovaná bez hrdla, světlé hloubky 3000 mm</t>
  </si>
  <si>
    <t>57</t>
  </si>
  <si>
    <t>894812034 x1</t>
  </si>
  <si>
    <t>100804804</t>
  </si>
  <si>
    <t xml:space="preserve">Příplatek za úpravu revizní šachty z polypropylenu PP dle technické zprávy - úprava šachty zaslepení vtoku zátku DN150, vyvrtání otvoru a nalepení odbočky DN63 s těswněním </t>
  </si>
  <si>
    <t>58</t>
  </si>
  <si>
    <t>894812041</t>
  </si>
  <si>
    <t>Příplatek k rourám revizní a čistící šachty z PP DN 400 za uříznutí šachtové roury</t>
  </si>
  <si>
    <t>-54931012</t>
  </si>
  <si>
    <t>Revizní a čistící šachta z polypropylenu PP pro hladké trouby DN 400 roura šachtová korugovaná Příplatek k cenám 2031 - 2035 za uříznutí šachtové roury</t>
  </si>
  <si>
    <t>59</t>
  </si>
  <si>
    <t>894812051</t>
  </si>
  <si>
    <t>Revizní a čistící šachta z PP DN 400 poklop plastový pochůzí pro zatížení 1,5 t</t>
  </si>
  <si>
    <t>CS ÚRS 2017 01</t>
  </si>
  <si>
    <t>-1612430996</t>
  </si>
  <si>
    <t>Revizní a čistící šachta z polypropylenu PP pro hladké trouby DN 400 poklop plastový (pro zatížení) pochůzí (1,5 t) vč dětské pojistky</t>
  </si>
  <si>
    <t>60</t>
  </si>
  <si>
    <t>899623151</t>
  </si>
  <si>
    <t>Obetonování potrubí nebo zdiva stok betonem prostým tř. C 16/20 otevřený výkop</t>
  </si>
  <si>
    <t>-509840711</t>
  </si>
  <si>
    <t>Obetonování potrubí nebo zdiva stok betonem prostým v otevřeném výkopu, beton tř. C 16/20</t>
  </si>
  <si>
    <t>61</t>
  </si>
  <si>
    <t>899721111</t>
  </si>
  <si>
    <t>Signalizační vodič DN do 150 mm na potrubí PVC</t>
  </si>
  <si>
    <t>1296757759</t>
  </si>
  <si>
    <t>Signalizační vodič na potrubí PVC DN do 150 mm</t>
  </si>
  <si>
    <t>111,5+1</t>
  </si>
  <si>
    <t>62</t>
  </si>
  <si>
    <t>919735113</t>
  </si>
  <si>
    <t>Řezání stávajícího živičného krytu hl do 150 mm</t>
  </si>
  <si>
    <t>-1689235062</t>
  </si>
  <si>
    <t>Řezání stávajícího živičného krytu nebo podkladu hloubky přes 100 do 150 mm</t>
  </si>
  <si>
    <t>"start a cíl jámy č. 4 a 5" 2,5*2+1,0*2+3*2+2*2</t>
  </si>
  <si>
    <t>63</t>
  </si>
  <si>
    <t>971042230</t>
  </si>
  <si>
    <t>Vybourání otvorů do stáv beton.potrubí jednotné kanalizace DN800 -(navrtávka pro potrubí prům. DN150mm)</t>
  </si>
  <si>
    <t>230301268</t>
  </si>
  <si>
    <t>64</t>
  </si>
  <si>
    <t>R3</t>
  </si>
  <si>
    <t>-1585474322</t>
  </si>
  <si>
    <t>Zajištění a ochrana stávajícího objektu kamenné studny na poz. č.2069/6 ( u jámy 6)</t>
  </si>
  <si>
    <t>65</t>
  </si>
  <si>
    <t>997221551</t>
  </si>
  <si>
    <t>Vodorovná doprava suti ze sypkých materiálů do 1 km</t>
  </si>
  <si>
    <t>-227936073</t>
  </si>
  <si>
    <t>Vodorovná doprava suti bez naložení, ale se složením a s hrubým urovnáním ze sypkých materiálů, na vzdálenost do 1 km</t>
  </si>
  <si>
    <t>66</t>
  </si>
  <si>
    <t>997221559</t>
  </si>
  <si>
    <t>Příplatek ZKD 1 km u vodorovné dopravy suti ze sypkých materiálů</t>
  </si>
  <si>
    <t>-342068957</t>
  </si>
  <si>
    <t>Vodorovná doprava suti bez naložení, ale se složením a s hrubým urovnáním Příplatek k ceně za každý další i započatý 1 km přes 1 km</t>
  </si>
  <si>
    <t>0,468*5</t>
  </si>
  <si>
    <t>67</t>
  </si>
  <si>
    <t>997221571</t>
  </si>
  <si>
    <t>Vodorovná doprava vybouraných hmot do 1 km</t>
  </si>
  <si>
    <t>-897884675</t>
  </si>
  <si>
    <t>Vodorovná doprava vybouraných hmot bez naložení, ale se složením a s hrubým urovnáním na vzdálenost do 1 km</t>
  </si>
  <si>
    <t>"živičný kryt vozovky "2,686</t>
  </si>
  <si>
    <t>68</t>
  </si>
  <si>
    <t>997221579</t>
  </si>
  <si>
    <t>Příplatek ZKD 1 km u vodorovné dopravy vybouraných hmot</t>
  </si>
  <si>
    <t>1935522638</t>
  </si>
  <si>
    <t>Vodorovná doprava vybouraných hmot bez naložení, ale se složením a s hrubým urovnáním na vzdálenost Příplatek k ceně za každý další i započatý 1 km přes 1 km</t>
  </si>
  <si>
    <t>2,686*5</t>
  </si>
  <si>
    <t>69</t>
  </si>
  <si>
    <t>997221845</t>
  </si>
  <si>
    <t>Poplatek za uložení na skládce (skládkovné) odpadu asfaltového bez dehtu kód odpadu 170 302</t>
  </si>
  <si>
    <t>1645112530</t>
  </si>
  <si>
    <t>Poplatek za uložení stavebního odpadu na skládce (skládkovné) asfaltového bez obsahu dehtu zatříděného do Katalogu odpadů pod kódem 170 302</t>
  </si>
  <si>
    <t>70</t>
  </si>
  <si>
    <t>997221855</t>
  </si>
  <si>
    <t>Poplatek za uložení na skládce (skládkovné) zeminy a kameniva kód odpadu 170 504</t>
  </si>
  <si>
    <t>-1598725588</t>
  </si>
  <si>
    <t>71</t>
  </si>
  <si>
    <t>998276101</t>
  </si>
  <si>
    <t>Přesun hmot pro trubní vedení z trub z plastických hmot otevřený výkop</t>
  </si>
  <si>
    <t>575783751</t>
  </si>
  <si>
    <t>Přesun hmot pro trubní vedení hloubené z trub z plastických hmot nebo sklolaminátových pro vodovody nebo kanalizace v otevřeném výkopu dopravní vzdálenost do 15 m</t>
  </si>
  <si>
    <t>72</t>
  </si>
  <si>
    <t>1492465010</t>
  </si>
  <si>
    <t>" v místě výstupu výtlač potrubí z ČS (vnější líc objektu septiku)" 0,5</t>
  </si>
  <si>
    <t>73</t>
  </si>
  <si>
    <t>1552658367</t>
  </si>
  <si>
    <t>74</t>
  </si>
  <si>
    <t>1003190475</t>
  </si>
  <si>
    <t>75</t>
  </si>
  <si>
    <t>-2068066221</t>
  </si>
  <si>
    <t xml:space="preserve">SO 02-PS - strojní vybavení  čerpací stanice  vč D+M obslužné lávky </t>
  </si>
  <si>
    <t>M - Práce a dodávky M</t>
  </si>
  <si>
    <t xml:space="preserve">    23-M - Montáže potrubí</t>
  </si>
  <si>
    <t>Práce a dodávky M</t>
  </si>
  <si>
    <t>23-M</t>
  </si>
  <si>
    <t>Montáže potrubí</t>
  </si>
  <si>
    <t>R101</t>
  </si>
  <si>
    <t xml:space="preserve">Kompl D+M technologického vystrojení  čerpací stanice - 2x poinorné čerpadlo v příslušenství , výtlačný řád technolog. vystrojení, plovákové spínání , D+M obslužné lávky a  žebříku </t>
  </si>
  <si>
    <t>-837593406</t>
  </si>
  <si>
    <t>Kompl D+M technologického vystrojení čerpací stanice - 2x ponorné čerpadlo v příslušenství , výtlačný řád technolog. vystrojení, plovákové spínání , D+M obslužné lávky a žebříku 
- podrobněji viz technická zpráva a výkresy</t>
  </si>
  <si>
    <t>R102</t>
  </si>
  <si>
    <t>1663129843</t>
  </si>
  <si>
    <t xml:space="preserve">Vypracování konstrukční a dílenské dokumentace technologického vystrojení čerpací stanice </t>
  </si>
  <si>
    <t>SO 03 -  Elektroinstalace pro  čepací  stanici kanalizace</t>
  </si>
  <si>
    <t>SO 03-D.1.1 -  architek.-stavební část</t>
  </si>
  <si>
    <t xml:space="preserve">    713 - Izolace tepelné</t>
  </si>
  <si>
    <t xml:space="preserve">    783 - Dokončovací práce - nátěry</t>
  </si>
  <si>
    <t>1346606430</t>
  </si>
  <si>
    <t>"plyn potr. u jámy 2" 2</t>
  </si>
  <si>
    <t>1770305346</t>
  </si>
  <si>
    <t>"kanalizace"2*2</t>
  </si>
  <si>
    <t>151769886</t>
  </si>
  <si>
    <t>" kalely VO a rozhl, Cetin " 6</t>
  </si>
  <si>
    <t>132201101</t>
  </si>
  <si>
    <t>Hloubení rýh š do 600 mm v hornině tř. 3 objemu do 100 m3</t>
  </si>
  <si>
    <t>1742203939</t>
  </si>
  <si>
    <t>Hloubení zapažených i nezapažených rýh šířky do 600 mm s urovnáním dna do předepsaného profilu a spádu v hornině tř. 3 do 100 m3</t>
  </si>
  <si>
    <t>"výkop rýhy od ČS k jámě č.1"0,35*0,8*7,5</t>
  </si>
  <si>
    <t>"výkop rýhy od jámx č.2 o obj školy"0,35*0,8*4,8</t>
  </si>
  <si>
    <t>" výkop jámy č.12 a jámy č.2"2,0*1,1*1,2+1,0*1,5*1,2</t>
  </si>
  <si>
    <t>-1912613012</t>
  </si>
  <si>
    <t>" výkop jámy č.1 a jámy č.2"2,0*1,1*1,2+1,0*1,5*1,2</t>
  </si>
  <si>
    <t>-2104372022</t>
  </si>
  <si>
    <t>141721114</t>
  </si>
  <si>
    <t>Řízený zemní protlak hloubky do 6 m vnějšího průměru do 125 mm v hornině tř 1 až 4</t>
  </si>
  <si>
    <t>-1464324532</t>
  </si>
  <si>
    <t>Řízený zemní protlak v hornině tř. 1 až 4, včetně protlačení trub v hloubce do 6 m vnějšího průměru vrtu přes 110 do 125 mm</t>
  </si>
  <si>
    <t>"protlak pod místní komunikací " 8</t>
  </si>
  <si>
    <t>28610008</t>
  </si>
  <si>
    <t>trubka PVC tlaková hrdlovaná vodovodní dl 6m DN 125</t>
  </si>
  <si>
    <t>-744896886</t>
  </si>
  <si>
    <t>plastová trubka tlaková pro provedení protlaku  DN 125</t>
  </si>
  <si>
    <t>8*1,03 'Přepočtené koeficientem množství</t>
  </si>
  <si>
    <t>162201102</t>
  </si>
  <si>
    <t>Vodorovné přemístění do 50 m výkopku/sypaniny z horniny tř. 1 až 4</t>
  </si>
  <si>
    <t>-253496134</t>
  </si>
  <si>
    <t>Vodorovné přemístění výkopku nebo sypaniny po suchu na obvyklém dopravním prostředku, bez naložení výkopku, avšak se složením bez rozhrnutí z horniny tř. 1 až 4 na vzdálenost přes 20 do 50 m</t>
  </si>
  <si>
    <t>" výkopek z hloubení šachetpeo protlak-  odvoz na dočasnou skládku a zpět  k zásypu " 4,4*2</t>
  </si>
  <si>
    <t>-268219988</t>
  </si>
  <si>
    <t>"zpětný zásyp jam  po dokončení protlaku"4,400</t>
  </si>
  <si>
    <t>181951102</t>
  </si>
  <si>
    <t>Úprava pláně v hornině tř. 1 až 4 se zhutněním</t>
  </si>
  <si>
    <t>-1829446293</t>
  </si>
  <si>
    <t>Úprava pláně vyrovnáním výškových rozdílů v hornině tř. 1 až 4 se zhutněním</t>
  </si>
  <si>
    <t>" uprava terénu v trase nových elektrokabelů " 12</t>
  </si>
  <si>
    <t>317121251</t>
  </si>
  <si>
    <t>Montáž ŽB překladů prefabrikovaných do rýh světlosti otvoru do 1800 mm</t>
  </si>
  <si>
    <t>1466676924</t>
  </si>
  <si>
    <t>Montáž překladů ze železobetonových prefabrikátů dodatečně do připravených rýh, světlosti otvoru přes 1050 do 1800 mm</t>
  </si>
  <si>
    <t>59321106</t>
  </si>
  <si>
    <t>překlad železobetonový RZP  119x14x21,5 cm</t>
  </si>
  <si>
    <t>332381548</t>
  </si>
  <si>
    <t>překlad železobetonový RZP 119x14x21,5 cm</t>
  </si>
  <si>
    <t>612135101</t>
  </si>
  <si>
    <t>Hrubá výplň rýh ve stěnách maltou jakékoli šířky rýhy</t>
  </si>
  <si>
    <t>1418305279</t>
  </si>
  <si>
    <t>Hrubá výplň rýh maltou jakékoli šířky rýhy ve stěnách</t>
  </si>
  <si>
    <t>" západní stěna- přívodní kabel" 5,5</t>
  </si>
  <si>
    <t>612315121</t>
  </si>
  <si>
    <t>Vápenná štuková omítka rýh ve stěnách šířky do 150 mm</t>
  </si>
  <si>
    <t>1013402430</t>
  </si>
  <si>
    <t>Vápenná omítka rýh štuková ve stěnách, šířky rýhy do 150 mm</t>
  </si>
  <si>
    <t>629991011</t>
  </si>
  <si>
    <t>Zakrytí výplní otvorů a svislých ploch fólií přilepenou lepící páskou</t>
  </si>
  <si>
    <t>-499970944</t>
  </si>
  <si>
    <t>Zakrytí vnějších ploch před znečištěním včetně pozdějšího odkrytí výplní otvorů a svislých ploch fólií přilepenou lepící páskou</t>
  </si>
  <si>
    <t>"zakrytí keram. soklu" 5*1,5</t>
  </si>
  <si>
    <t>629995001</t>
  </si>
  <si>
    <t>Začištění omítek kolem oken, dveří, podlah nebo obkladů</t>
  </si>
  <si>
    <t>-184518800</t>
  </si>
  <si>
    <t>Začištění vnějších omítek (s dodáním hmot) kolem oken, dveří, podlah, obkladů apod.</t>
  </si>
  <si>
    <t>" v oblasti nového rozvaděče vč překladu" 4,6</t>
  </si>
  <si>
    <t>949101112</t>
  </si>
  <si>
    <t>Lešení pomocné pro objekty pozemních staveb s lešeňovou podlahou v do 3,5 m zatížení do 150 kg/m2</t>
  </si>
  <si>
    <t>-1740201567</t>
  </si>
  <si>
    <t>Lešení pomocné pracovní pro objekty pozemních staveb pro zatížení do 150 kg/m2, o výšce lešeňové podlahy přes 1,9 do 3,5 m</t>
  </si>
  <si>
    <t>971033541</t>
  </si>
  <si>
    <t>Vybourání otvorů,niky ve zdivu cihelném pl do 1 m2 na MVC nebo MV tl do 300 mm</t>
  </si>
  <si>
    <t>163693111</t>
  </si>
  <si>
    <t>Vybourání otvorů, niky ve zdivu základovém nebo nadzákladovém z cihel, tvárnic, příčkovek z cihel pálených na maltu vápennou nebo vápenocementovou plochy do 1 m2, tl. do 300 mm</t>
  </si>
  <si>
    <t>" nika pro rozvaděč" 0,82*0,66*0,25</t>
  </si>
  <si>
    <t>974031153</t>
  </si>
  <si>
    <t>Vysekání rýh ve zdivu cihelném hl do 100 mm š do 100 mm</t>
  </si>
  <si>
    <t>-1869689399</t>
  </si>
  <si>
    <t>Vysekání rýh ve zdivu cihelném na maltu vápennou nebo vápenocementovou do hl. 100 mm a šířky do 100 mm</t>
  </si>
  <si>
    <t>974031666</t>
  </si>
  <si>
    <t>Vysekání rýh ve zdivu cihelném pro vtahování nosníků hl do 150 mm v do 250 mm</t>
  </si>
  <si>
    <t>1118185345</t>
  </si>
  <si>
    <t>Vysekání rýh ve zdivu cihelném na maltu vápennou nebo vápenocementovou pro vtahování nosníků do zdí, před vybouráním otvoru do hl. 150 mm, při v. nosníku do 250 mm</t>
  </si>
  <si>
    <t>"pro překlad nad nikou pro rozvaděč R ČS "2*1,3</t>
  </si>
  <si>
    <t>-1601164091</t>
  </si>
  <si>
    <t>-1141236234</t>
  </si>
  <si>
    <t>0,511*9</t>
  </si>
  <si>
    <t>997013803</t>
  </si>
  <si>
    <t>Poplatek za uložení na skládce (skládkovné) stavebního odpadu cihelného kód odpadu 170 102</t>
  </si>
  <si>
    <t>-841227551</t>
  </si>
  <si>
    <t>Poplatek za uložení stavebního odpadu na skládce (skládkovné) cihelného zatříděného do Katalogu odpadů pod kódem 170 102</t>
  </si>
  <si>
    <t>998011001</t>
  </si>
  <si>
    <t>Přesun hmot pro budovy zděné v do 6 m</t>
  </si>
  <si>
    <t>-17325736</t>
  </si>
  <si>
    <t>Přesun hmot pro budovy občanské výstavby, bydlení, výrobu a služby s nosnou svislou konstrukcí zděnou z cihel, tvárnic nebo kamene vodorovná dopravní vzdálenost do 100 m pro budovy výšky do 6 m</t>
  </si>
  <si>
    <t>713</t>
  </si>
  <si>
    <t>Izolace tepelné</t>
  </si>
  <si>
    <t>713131151</t>
  </si>
  <si>
    <t>Montáž izolace tepelné stěn a základů volně vloženými rohožemi, pásy, dílci, deskami 1 vrstva</t>
  </si>
  <si>
    <t>-1350991804</t>
  </si>
  <si>
    <t>Montáž tepelné izolace stěn rohožemi, pásy, deskami, dílci, bloky (izolační materiál ve specifikaci) vložením jednovrstvě</t>
  </si>
  <si>
    <t>"překlad nad nikou rozvaděče" 0,22*1,2</t>
  </si>
  <si>
    <t>28375950</t>
  </si>
  <si>
    <t>deska EPS 100 fasádní λ=0,037 tl 100mm</t>
  </si>
  <si>
    <t>309468076</t>
  </si>
  <si>
    <t>0,264*1,02 'Přepočtené koeficientem množství</t>
  </si>
  <si>
    <t>783</t>
  </si>
  <si>
    <t>Dokončovací práce - nátěry</t>
  </si>
  <si>
    <t>783801501</t>
  </si>
  <si>
    <t>Omytí omítek před provedením nátěru</t>
  </si>
  <si>
    <t>492156445</t>
  </si>
  <si>
    <t>Příprava podkladu omítek před provedením nátěru omytí</t>
  </si>
  <si>
    <t>783823135</t>
  </si>
  <si>
    <t>Penetrační silikonový nátěr hladkých, tenkovrstvých zrnitých nebo štukových omítek</t>
  </si>
  <si>
    <t>-1180208411</t>
  </si>
  <si>
    <t>Penetrační nátěr omítek hladkých omítek hladkých, zrnitých tenkovrstvých nebo štukových stupně členitosti 1 a 2 silikonový</t>
  </si>
  <si>
    <t>783827425</t>
  </si>
  <si>
    <t>Krycí dvojnásobný silikonový nátěr omítek stupně členitosti 1 a 2</t>
  </si>
  <si>
    <t>741712573</t>
  </si>
  <si>
    <t>Krycí (ochranný ) nátěr omítek dvojnásobný hladkých omítek hladkých, zrnitých tenkovrstvých nebo štukových stupně členitosti 1 a 2 silikonový</t>
  </si>
  <si>
    <t>SO 03-D.1.4 EL - část elektroinstalace</t>
  </si>
  <si>
    <t xml:space="preserve">    741 - Elektroinstalace </t>
  </si>
  <si>
    <t>741</t>
  </si>
  <si>
    <t xml:space="preserve">Elektroinstalace </t>
  </si>
  <si>
    <t>741-ELEKTRO-03</t>
  </si>
  <si>
    <t xml:space="preserve">samostatný rozpočet  ELEKTROINSTALACE -  kompletní dodávka a montáž </t>
  </si>
  <si>
    <t>KOMPL</t>
  </si>
  <si>
    <t>92867688</t>
  </si>
  <si>
    <t>samostatný rozpočet ELEKTROINSTALACE PRO ČERP.STANICI KANALIZACE - kompletní dodávka a montáž vč.revize a činosti inspekce TIČR</t>
  </si>
  <si>
    <t xml:space="preserve">VON etapa1 - vedlejší a ostatní náklady 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</si>
  <si>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</si>
  <si>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</si>
  <si>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</si>
  <si>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</si>
  <si>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</si>
  <si>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</si>
  <si>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</si>
  <si>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</si>
  <si>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</si>
  <si>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</si>
  <si>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</si>
  <si>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</si>
  <si>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-660744524</t>
  </si>
  <si>
    <t>Zajištění kompletního zařízení staveniště a jeho připojení na sítě. Po dokončení likvidace ZS a uvedení plochy do původního stavu</t>
  </si>
  <si>
    <t>0620</t>
  </si>
  <si>
    <t xml:space="preserve">Čištění navazuijících komunikací v průběhu  celé stavby a po jejím dokončení </t>
  </si>
  <si>
    <t>1573387560</t>
  </si>
  <si>
    <t xml:space="preserve">Čištění navazuijících komunikací v průběhu celé stavby a po jejím dokončení </t>
  </si>
  <si>
    <t>"čištění navazuijící komunikace v průběhu  celé stavby a po jejím dokončení - četnost bude odvislá dle akuálního stavu vozovky a počasí  " 1</t>
  </si>
  <si>
    <t>0621</t>
  </si>
  <si>
    <t>Zajištění  obnovy stávajících  komunikací  v případě jejích poškození</t>
  </si>
  <si>
    <t>komplet</t>
  </si>
  <si>
    <t>-1592264225</t>
  </si>
  <si>
    <t>Zajištění obnovy stávajících komunikací v případě jejích poškození</t>
  </si>
  <si>
    <t>" obnova stávající  komunikace při jejím případném porušení" 1</t>
  </si>
  <si>
    <t>02</t>
  </si>
  <si>
    <t>Projektová dokumentace - ostatní náklady</t>
  </si>
  <si>
    <t>012303100</t>
  </si>
  <si>
    <t xml:space="preserve">Geodetické  práce po výstavbě - zaměření skutečného provedení stavby  a porovnání s mapou Katastru nemovitostí aktualně platnou </t>
  </si>
  <si>
    <t>54978741</t>
  </si>
  <si>
    <t xml:space="preserve">Průzkumné, geodetické a projektové práce geodetické práce po výstavbě-Geodetické práce po výstavbě - zaměření skutečného provedení stavby </t>
  </si>
  <si>
    <t>013254000.2</t>
  </si>
  <si>
    <t xml:space="preserve">Dokumentace skutečného provedení stavby </t>
  </si>
  <si>
    <t>821189690</t>
  </si>
  <si>
    <t xml:space="preserve">Projektové práce dokumentace stavby skutečného provedení stavby (výkresová a textová) </t>
  </si>
  <si>
    <t>0200</t>
  </si>
  <si>
    <t>Zajištění vytýčení veškerých stávajících podzemních zařízení a sítí před zahájením výkopových prací</t>
  </si>
  <si>
    <t>-1307773612</t>
  </si>
  <si>
    <t xml:space="preserve">Zajištění vytýčení veškerých stávajících podzemních zařízení a sítí před zahájením výkopových prací
</t>
  </si>
  <si>
    <t>0210</t>
  </si>
  <si>
    <t>Zhotovitelem vypracovaný provozní  řád čerp stanice , projednání  provozního řádu se stavebníkem a jeho  předání ve  2 tištěných vyhotovení a 1x digitální formě</t>
  </si>
  <si>
    <t>-1432772610</t>
  </si>
  <si>
    <t>Zhotovitelem vypracovaný provozní řád čerp stanice , projednání provozního řádu se stavebníkem a jeho předání ve 2 tištěných vyhotovení a 1x digitální formě</t>
  </si>
  <si>
    <t>0222</t>
  </si>
  <si>
    <t>Zpracování povodňového plánu stavby dle §71 zákona č. 254/2001 Sb. včetně zajištění schválení příslušnými orgány správy a Povodím Labe, státní podnik</t>
  </si>
  <si>
    <t>-2010016664</t>
  </si>
  <si>
    <t xml:space="preserve">Proškolení určeného zástupce stavebníka </t>
  </si>
  <si>
    <t>0223</t>
  </si>
  <si>
    <t>-736644614</t>
  </si>
  <si>
    <t>Provedení veškerých potřebných zkoušek a předání dokladů uvedeých v - D.2.1 - TZ</t>
  </si>
  <si>
    <t>09</t>
  </si>
  <si>
    <t>Ostatní náklady</t>
  </si>
  <si>
    <t>092</t>
  </si>
  <si>
    <t>Zajištění dopravně inženýrských opatření</t>
  </si>
  <si>
    <t>262144</t>
  </si>
  <si>
    <t>436134561</t>
  </si>
  <si>
    <t>Zajištění dopravně inženýrských opatření (DIO) vč projednání na dotčených orgánech ( Policie ČR, MÚ NOVÉ MĚSTO n.M. a upřesnění termínu a doby realizace 
Předběžný návrh dopravního opatření (DIO) - viz situace C.4</t>
  </si>
  <si>
    <t xml:space="preserve">- zřízení a likvidace dopravního značení </t>
  </si>
  <si>
    <t>0933</t>
  </si>
  <si>
    <t xml:space="preserve">Kompletační činnost </t>
  </si>
  <si>
    <t>1031109967</t>
  </si>
  <si>
    <t xml:space="preserve">- zřízení a likvidace dopravního značení , projednání na dotčených orgánech </t>
  </si>
  <si>
    <t>099-et 1</t>
  </si>
  <si>
    <t xml:space="preserve">Finanční rezerva  ( uvést částku 30 000Kč) </t>
  </si>
  <si>
    <t>-158805892</t>
  </si>
  <si>
    <t>Finanční rezerva ( uvést částku 40 000Kč)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</si>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</sst>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4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35"/>
      <c r="AS2" s="335"/>
      <c r="AT2" s="335"/>
      <c r="AU2" s="335"/>
      <c r="AV2" s="335"/>
      <c r="AW2" s="335"/>
      <c r="AX2" s="335"/>
      <c r="AY2" s="335"/>
      <c r="AZ2" s="335"/>
      <c r="BA2" s="335"/>
      <c r="BB2" s="335"/>
      <c r="BC2" s="335"/>
      <c r="BD2" s="335"/>
      <c r="BE2" s="33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46" t="s">
        <v>14</v>
      </c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  <c r="AB5" s="347"/>
      <c r="AC5" s="347"/>
      <c r="AD5" s="347"/>
      <c r="AE5" s="347"/>
      <c r="AF5" s="347"/>
      <c r="AG5" s="347"/>
      <c r="AH5" s="347"/>
      <c r="AI5" s="347"/>
      <c r="AJ5" s="347"/>
      <c r="AK5" s="347"/>
      <c r="AL5" s="347"/>
      <c r="AM5" s="347"/>
      <c r="AN5" s="347"/>
      <c r="AO5" s="347"/>
      <c r="AP5" s="23"/>
      <c r="AQ5" s="23"/>
      <c r="AR5" s="21"/>
      <c r="BE5" s="343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8" t="s">
        <v>17</v>
      </c>
      <c r="L6" s="347"/>
      <c r="M6" s="347"/>
      <c r="N6" s="347"/>
      <c r="O6" s="347"/>
      <c r="P6" s="347"/>
      <c r="Q6" s="347"/>
      <c r="R6" s="347"/>
      <c r="S6" s="347"/>
      <c r="T6" s="347"/>
      <c r="U6" s="347"/>
      <c r="V6" s="347"/>
      <c r="W6" s="347"/>
      <c r="X6" s="347"/>
      <c r="Y6" s="347"/>
      <c r="Z6" s="347"/>
      <c r="AA6" s="347"/>
      <c r="AB6" s="347"/>
      <c r="AC6" s="347"/>
      <c r="AD6" s="347"/>
      <c r="AE6" s="347"/>
      <c r="AF6" s="347"/>
      <c r="AG6" s="347"/>
      <c r="AH6" s="347"/>
      <c r="AI6" s="347"/>
      <c r="AJ6" s="347"/>
      <c r="AK6" s="347"/>
      <c r="AL6" s="347"/>
      <c r="AM6" s="347"/>
      <c r="AN6" s="347"/>
      <c r="AO6" s="347"/>
      <c r="AP6" s="23"/>
      <c r="AQ6" s="23"/>
      <c r="AR6" s="21"/>
      <c r="BE6" s="34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44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44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44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44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44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44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44"/>
      <c r="BS13" s="18" t="s">
        <v>6</v>
      </c>
    </row>
    <row r="14" spans="1:74" ht="12.75">
      <c r="B14" s="22"/>
      <c r="C14" s="23"/>
      <c r="D14" s="23"/>
      <c r="E14" s="349" t="s">
        <v>30</v>
      </c>
      <c r="F14" s="350"/>
      <c r="G14" s="350"/>
      <c r="H14" s="350"/>
      <c r="I14" s="350"/>
      <c r="J14" s="350"/>
      <c r="K14" s="350"/>
      <c r="L14" s="350"/>
      <c r="M14" s="350"/>
      <c r="N14" s="350"/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0"/>
      <c r="Z14" s="350"/>
      <c r="AA14" s="350"/>
      <c r="AB14" s="350"/>
      <c r="AC14" s="350"/>
      <c r="AD14" s="350"/>
      <c r="AE14" s="350"/>
      <c r="AF14" s="350"/>
      <c r="AG14" s="350"/>
      <c r="AH14" s="350"/>
      <c r="AI14" s="350"/>
      <c r="AJ14" s="350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44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44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44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44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44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44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44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44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44"/>
    </row>
    <row r="23" spans="1:71" s="1" customFormat="1" ht="59.25" customHeight="1">
      <c r="B23" s="22"/>
      <c r="C23" s="23"/>
      <c r="D23" s="23"/>
      <c r="E23" s="351" t="s">
        <v>37</v>
      </c>
      <c r="F23" s="351"/>
      <c r="G23" s="351"/>
      <c r="H23" s="351"/>
      <c r="I23" s="351"/>
      <c r="J23" s="351"/>
      <c r="K23" s="351"/>
      <c r="L23" s="351"/>
      <c r="M23" s="351"/>
      <c r="N23" s="351"/>
      <c r="O23" s="351"/>
      <c r="P23" s="351"/>
      <c r="Q23" s="351"/>
      <c r="R23" s="351"/>
      <c r="S23" s="351"/>
      <c r="T23" s="351"/>
      <c r="U23" s="351"/>
      <c r="V23" s="351"/>
      <c r="W23" s="351"/>
      <c r="X23" s="351"/>
      <c r="Y23" s="351"/>
      <c r="Z23" s="351"/>
      <c r="AA23" s="351"/>
      <c r="AB23" s="351"/>
      <c r="AC23" s="351"/>
      <c r="AD23" s="351"/>
      <c r="AE23" s="351"/>
      <c r="AF23" s="351"/>
      <c r="AG23" s="351"/>
      <c r="AH23" s="351"/>
      <c r="AI23" s="351"/>
      <c r="AJ23" s="351"/>
      <c r="AK23" s="351"/>
      <c r="AL23" s="351"/>
      <c r="AM23" s="351"/>
      <c r="AN23" s="351"/>
      <c r="AO23" s="23"/>
      <c r="AP23" s="23"/>
      <c r="AQ23" s="23"/>
      <c r="AR23" s="21"/>
      <c r="BE23" s="344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44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44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2">
        <f>ROUND(AG54,2)</f>
        <v>0</v>
      </c>
      <c r="AL26" s="353"/>
      <c r="AM26" s="353"/>
      <c r="AN26" s="353"/>
      <c r="AO26" s="353"/>
      <c r="AP26" s="37"/>
      <c r="AQ26" s="37"/>
      <c r="AR26" s="40"/>
      <c r="BE26" s="344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44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54" t="s">
        <v>39</v>
      </c>
      <c r="M28" s="354"/>
      <c r="N28" s="354"/>
      <c r="O28" s="354"/>
      <c r="P28" s="354"/>
      <c r="Q28" s="37"/>
      <c r="R28" s="37"/>
      <c r="S28" s="37"/>
      <c r="T28" s="37"/>
      <c r="U28" s="37"/>
      <c r="V28" s="37"/>
      <c r="W28" s="354" t="s">
        <v>40</v>
      </c>
      <c r="X28" s="354"/>
      <c r="Y28" s="354"/>
      <c r="Z28" s="354"/>
      <c r="AA28" s="354"/>
      <c r="AB28" s="354"/>
      <c r="AC28" s="354"/>
      <c r="AD28" s="354"/>
      <c r="AE28" s="354"/>
      <c r="AF28" s="37"/>
      <c r="AG28" s="37"/>
      <c r="AH28" s="37"/>
      <c r="AI28" s="37"/>
      <c r="AJ28" s="37"/>
      <c r="AK28" s="354" t="s">
        <v>41</v>
      </c>
      <c r="AL28" s="354"/>
      <c r="AM28" s="354"/>
      <c r="AN28" s="354"/>
      <c r="AO28" s="354"/>
      <c r="AP28" s="37"/>
      <c r="AQ28" s="37"/>
      <c r="AR28" s="40"/>
      <c r="BE28" s="344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36">
        <v>0.21</v>
      </c>
      <c r="M29" s="337"/>
      <c r="N29" s="337"/>
      <c r="O29" s="337"/>
      <c r="P29" s="337"/>
      <c r="Q29" s="42"/>
      <c r="R29" s="42"/>
      <c r="S29" s="42"/>
      <c r="T29" s="42"/>
      <c r="U29" s="42"/>
      <c r="V29" s="42"/>
      <c r="W29" s="338">
        <f>ROUND(AZ54, 2)</f>
        <v>0</v>
      </c>
      <c r="X29" s="337"/>
      <c r="Y29" s="337"/>
      <c r="Z29" s="337"/>
      <c r="AA29" s="337"/>
      <c r="AB29" s="337"/>
      <c r="AC29" s="337"/>
      <c r="AD29" s="337"/>
      <c r="AE29" s="337"/>
      <c r="AF29" s="42"/>
      <c r="AG29" s="42"/>
      <c r="AH29" s="42"/>
      <c r="AI29" s="42"/>
      <c r="AJ29" s="42"/>
      <c r="AK29" s="338">
        <f>ROUND(AV54, 2)</f>
        <v>0</v>
      </c>
      <c r="AL29" s="337"/>
      <c r="AM29" s="337"/>
      <c r="AN29" s="337"/>
      <c r="AO29" s="337"/>
      <c r="AP29" s="42"/>
      <c r="AQ29" s="42"/>
      <c r="AR29" s="43"/>
      <c r="BE29" s="345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36">
        <v>0.15</v>
      </c>
      <c r="M30" s="337"/>
      <c r="N30" s="337"/>
      <c r="O30" s="337"/>
      <c r="P30" s="337"/>
      <c r="Q30" s="42"/>
      <c r="R30" s="42"/>
      <c r="S30" s="42"/>
      <c r="T30" s="42"/>
      <c r="U30" s="42"/>
      <c r="V30" s="42"/>
      <c r="W30" s="338">
        <f>ROUND(BA54, 2)</f>
        <v>0</v>
      </c>
      <c r="X30" s="337"/>
      <c r="Y30" s="337"/>
      <c r="Z30" s="337"/>
      <c r="AA30" s="337"/>
      <c r="AB30" s="337"/>
      <c r="AC30" s="337"/>
      <c r="AD30" s="337"/>
      <c r="AE30" s="337"/>
      <c r="AF30" s="42"/>
      <c r="AG30" s="42"/>
      <c r="AH30" s="42"/>
      <c r="AI30" s="42"/>
      <c r="AJ30" s="42"/>
      <c r="AK30" s="338">
        <f>ROUND(AW54, 2)</f>
        <v>0</v>
      </c>
      <c r="AL30" s="337"/>
      <c r="AM30" s="337"/>
      <c r="AN30" s="337"/>
      <c r="AO30" s="337"/>
      <c r="AP30" s="42"/>
      <c r="AQ30" s="42"/>
      <c r="AR30" s="43"/>
      <c r="BE30" s="345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36">
        <v>0.21</v>
      </c>
      <c r="M31" s="337"/>
      <c r="N31" s="337"/>
      <c r="O31" s="337"/>
      <c r="P31" s="337"/>
      <c r="Q31" s="42"/>
      <c r="R31" s="42"/>
      <c r="S31" s="42"/>
      <c r="T31" s="42"/>
      <c r="U31" s="42"/>
      <c r="V31" s="42"/>
      <c r="W31" s="338">
        <f>ROUND(BB54, 2)</f>
        <v>0</v>
      </c>
      <c r="X31" s="337"/>
      <c r="Y31" s="337"/>
      <c r="Z31" s="337"/>
      <c r="AA31" s="337"/>
      <c r="AB31" s="337"/>
      <c r="AC31" s="337"/>
      <c r="AD31" s="337"/>
      <c r="AE31" s="337"/>
      <c r="AF31" s="42"/>
      <c r="AG31" s="42"/>
      <c r="AH31" s="42"/>
      <c r="AI31" s="42"/>
      <c r="AJ31" s="42"/>
      <c r="AK31" s="338">
        <v>0</v>
      </c>
      <c r="AL31" s="337"/>
      <c r="AM31" s="337"/>
      <c r="AN31" s="337"/>
      <c r="AO31" s="337"/>
      <c r="AP31" s="42"/>
      <c r="AQ31" s="42"/>
      <c r="AR31" s="43"/>
      <c r="BE31" s="345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36">
        <v>0.15</v>
      </c>
      <c r="M32" s="337"/>
      <c r="N32" s="337"/>
      <c r="O32" s="337"/>
      <c r="P32" s="337"/>
      <c r="Q32" s="42"/>
      <c r="R32" s="42"/>
      <c r="S32" s="42"/>
      <c r="T32" s="42"/>
      <c r="U32" s="42"/>
      <c r="V32" s="42"/>
      <c r="W32" s="338">
        <f>ROUND(BC54, 2)</f>
        <v>0</v>
      </c>
      <c r="X32" s="337"/>
      <c r="Y32" s="337"/>
      <c r="Z32" s="337"/>
      <c r="AA32" s="337"/>
      <c r="AB32" s="337"/>
      <c r="AC32" s="337"/>
      <c r="AD32" s="337"/>
      <c r="AE32" s="337"/>
      <c r="AF32" s="42"/>
      <c r="AG32" s="42"/>
      <c r="AH32" s="42"/>
      <c r="AI32" s="42"/>
      <c r="AJ32" s="42"/>
      <c r="AK32" s="338">
        <v>0</v>
      </c>
      <c r="AL32" s="337"/>
      <c r="AM32" s="337"/>
      <c r="AN32" s="337"/>
      <c r="AO32" s="337"/>
      <c r="AP32" s="42"/>
      <c r="AQ32" s="42"/>
      <c r="AR32" s="43"/>
      <c r="BE32" s="345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36">
        <v>0</v>
      </c>
      <c r="M33" s="337"/>
      <c r="N33" s="337"/>
      <c r="O33" s="337"/>
      <c r="P33" s="337"/>
      <c r="Q33" s="42"/>
      <c r="R33" s="42"/>
      <c r="S33" s="42"/>
      <c r="T33" s="42"/>
      <c r="U33" s="42"/>
      <c r="V33" s="42"/>
      <c r="W33" s="338">
        <f>ROUND(BD54, 2)</f>
        <v>0</v>
      </c>
      <c r="X33" s="337"/>
      <c r="Y33" s="337"/>
      <c r="Z33" s="337"/>
      <c r="AA33" s="337"/>
      <c r="AB33" s="337"/>
      <c r="AC33" s="337"/>
      <c r="AD33" s="337"/>
      <c r="AE33" s="337"/>
      <c r="AF33" s="42"/>
      <c r="AG33" s="42"/>
      <c r="AH33" s="42"/>
      <c r="AI33" s="42"/>
      <c r="AJ33" s="42"/>
      <c r="AK33" s="338">
        <v>0</v>
      </c>
      <c r="AL33" s="337"/>
      <c r="AM33" s="337"/>
      <c r="AN33" s="337"/>
      <c r="AO33" s="337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42" t="s">
        <v>50</v>
      </c>
      <c r="Y35" s="340"/>
      <c r="Z35" s="340"/>
      <c r="AA35" s="340"/>
      <c r="AB35" s="340"/>
      <c r="AC35" s="46"/>
      <c r="AD35" s="46"/>
      <c r="AE35" s="46"/>
      <c r="AF35" s="46"/>
      <c r="AG35" s="46"/>
      <c r="AH35" s="46"/>
      <c r="AI35" s="46"/>
      <c r="AJ35" s="46"/>
      <c r="AK35" s="339">
        <f>SUM(AK26:AK33)</f>
        <v>0</v>
      </c>
      <c r="AL35" s="340"/>
      <c r="AM35" s="340"/>
      <c r="AN35" s="340"/>
      <c r="AO35" s="341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20-021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58" t="str">
        <f>K6</f>
        <v>Výdejna stravy- Králíček - Stavební úpravy obj.čp1035 na pozemku č.st.77, kú Nové  Město nad Met- etapa 1</v>
      </c>
      <c r="M45" s="359"/>
      <c r="N45" s="359"/>
      <c r="O45" s="359"/>
      <c r="P45" s="359"/>
      <c r="Q45" s="359"/>
      <c r="R45" s="359"/>
      <c r="S45" s="359"/>
      <c r="T45" s="359"/>
      <c r="U45" s="359"/>
      <c r="V45" s="359"/>
      <c r="W45" s="359"/>
      <c r="X45" s="359"/>
      <c r="Y45" s="359"/>
      <c r="Z45" s="359"/>
      <c r="AA45" s="359"/>
      <c r="AB45" s="359"/>
      <c r="AC45" s="359"/>
      <c r="AD45" s="359"/>
      <c r="AE45" s="359"/>
      <c r="AF45" s="359"/>
      <c r="AG45" s="359"/>
      <c r="AH45" s="359"/>
      <c r="AI45" s="359"/>
      <c r="AJ45" s="359"/>
      <c r="AK45" s="359"/>
      <c r="AL45" s="359"/>
      <c r="AM45" s="359"/>
      <c r="AN45" s="359"/>
      <c r="AO45" s="359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Nové  Město nad Met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60" t="str">
        <f>IF(AN8= "","",AN8)</f>
        <v>22. 5. 2020</v>
      </c>
      <c r="AN47" s="360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SŠ a ZŠ ú Nové  Město nad Met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73" t="str">
        <f>IF(E17="","",E17)</f>
        <v xml:space="preserve">Ing. Marcela Kalužná </v>
      </c>
      <c r="AN49" s="374"/>
      <c r="AO49" s="374"/>
      <c r="AP49" s="374"/>
      <c r="AQ49" s="37"/>
      <c r="AR49" s="40"/>
      <c r="AS49" s="367" t="s">
        <v>52</v>
      </c>
      <c r="AT49" s="368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373" t="str">
        <f>IF(E20="","",E20)</f>
        <v xml:space="preserve">Ing. Marcela Kalužná </v>
      </c>
      <c r="AN50" s="374"/>
      <c r="AO50" s="374"/>
      <c r="AP50" s="374"/>
      <c r="AQ50" s="37"/>
      <c r="AR50" s="40"/>
      <c r="AS50" s="369"/>
      <c r="AT50" s="370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71"/>
      <c r="AT51" s="372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75" t="s">
        <v>53</v>
      </c>
      <c r="D52" s="376"/>
      <c r="E52" s="376"/>
      <c r="F52" s="376"/>
      <c r="G52" s="376"/>
      <c r="H52" s="67"/>
      <c r="I52" s="378" t="s">
        <v>54</v>
      </c>
      <c r="J52" s="376"/>
      <c r="K52" s="376"/>
      <c r="L52" s="376"/>
      <c r="M52" s="376"/>
      <c r="N52" s="376"/>
      <c r="O52" s="376"/>
      <c r="P52" s="376"/>
      <c r="Q52" s="376"/>
      <c r="R52" s="376"/>
      <c r="S52" s="376"/>
      <c r="T52" s="376"/>
      <c r="U52" s="376"/>
      <c r="V52" s="376"/>
      <c r="W52" s="376"/>
      <c r="X52" s="376"/>
      <c r="Y52" s="376"/>
      <c r="Z52" s="376"/>
      <c r="AA52" s="376"/>
      <c r="AB52" s="376"/>
      <c r="AC52" s="376"/>
      <c r="AD52" s="376"/>
      <c r="AE52" s="376"/>
      <c r="AF52" s="376"/>
      <c r="AG52" s="377" t="s">
        <v>55</v>
      </c>
      <c r="AH52" s="376"/>
      <c r="AI52" s="376"/>
      <c r="AJ52" s="376"/>
      <c r="AK52" s="376"/>
      <c r="AL52" s="376"/>
      <c r="AM52" s="376"/>
      <c r="AN52" s="378" t="s">
        <v>56</v>
      </c>
      <c r="AO52" s="376"/>
      <c r="AP52" s="376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62">
        <f>ROUND(AG55+AG59+AG62,2)</f>
        <v>0</v>
      </c>
      <c r="AH54" s="362"/>
      <c r="AI54" s="362"/>
      <c r="AJ54" s="362"/>
      <c r="AK54" s="362"/>
      <c r="AL54" s="362"/>
      <c r="AM54" s="362"/>
      <c r="AN54" s="363">
        <f t="shared" ref="AN54:AN62" si="0">SUM(AG54,AT54)</f>
        <v>0</v>
      </c>
      <c r="AO54" s="363"/>
      <c r="AP54" s="363"/>
      <c r="AQ54" s="79" t="s">
        <v>19</v>
      </c>
      <c r="AR54" s="80"/>
      <c r="AS54" s="81">
        <f>ROUND(AS55+AS59+AS62,2)</f>
        <v>0</v>
      </c>
      <c r="AT54" s="82">
        <f t="shared" ref="AT54:AT62" si="1">ROUND(SUM(AV54:AW54),2)</f>
        <v>0</v>
      </c>
      <c r="AU54" s="83">
        <f>ROUND(AU55+AU59+AU62,5)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ROUND(AZ55+AZ59+AZ62,2)</f>
        <v>0</v>
      </c>
      <c r="BA54" s="82">
        <f>ROUND(BA55+BA59+BA62,2)</f>
        <v>0</v>
      </c>
      <c r="BB54" s="82">
        <f>ROUND(BB55+BB59+BB62,2)</f>
        <v>0</v>
      </c>
      <c r="BC54" s="82">
        <f>ROUND(BC55+BC59+BC62,2)</f>
        <v>0</v>
      </c>
      <c r="BD54" s="84">
        <f>ROUND(BD55+BD59+BD62,2)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24.75" customHeight="1">
      <c r="B55" s="87"/>
      <c r="C55" s="88"/>
      <c r="D55" s="361" t="s">
        <v>76</v>
      </c>
      <c r="E55" s="361"/>
      <c r="F55" s="361"/>
      <c r="G55" s="361"/>
      <c r="H55" s="361"/>
      <c r="I55" s="89"/>
      <c r="J55" s="361" t="s">
        <v>77</v>
      </c>
      <c r="K55" s="361"/>
      <c r="L55" s="361"/>
      <c r="M55" s="361"/>
      <c r="N55" s="361"/>
      <c r="O55" s="361"/>
      <c r="P55" s="361"/>
      <c r="Q55" s="361"/>
      <c r="R55" s="361"/>
      <c r="S55" s="361"/>
      <c r="T55" s="361"/>
      <c r="U55" s="361"/>
      <c r="V55" s="361"/>
      <c r="W55" s="361"/>
      <c r="X55" s="361"/>
      <c r="Y55" s="361"/>
      <c r="Z55" s="361"/>
      <c r="AA55" s="361"/>
      <c r="AB55" s="361"/>
      <c r="AC55" s="361"/>
      <c r="AD55" s="361"/>
      <c r="AE55" s="361"/>
      <c r="AF55" s="361"/>
      <c r="AG55" s="357">
        <f>ROUND(SUM(AG56:AG58),2)</f>
        <v>0</v>
      </c>
      <c r="AH55" s="356"/>
      <c r="AI55" s="356"/>
      <c r="AJ55" s="356"/>
      <c r="AK55" s="356"/>
      <c r="AL55" s="356"/>
      <c r="AM55" s="356"/>
      <c r="AN55" s="355">
        <f t="shared" si="0"/>
        <v>0</v>
      </c>
      <c r="AO55" s="356"/>
      <c r="AP55" s="356"/>
      <c r="AQ55" s="90" t="s">
        <v>78</v>
      </c>
      <c r="AR55" s="91"/>
      <c r="AS55" s="92">
        <f>ROUND(SUM(AS56:AS58),2)</f>
        <v>0</v>
      </c>
      <c r="AT55" s="93">
        <f t="shared" si="1"/>
        <v>0</v>
      </c>
      <c r="AU55" s="94">
        <f>ROUND(SUM(AU56:AU58),5)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ROUND(SUM(AZ56:AZ58),2)</f>
        <v>0</v>
      </c>
      <c r="BA55" s="93">
        <f>ROUND(SUM(BA56:BA58),2)</f>
        <v>0</v>
      </c>
      <c r="BB55" s="93">
        <f>ROUND(SUM(BB56:BB58),2)</f>
        <v>0</v>
      </c>
      <c r="BC55" s="93">
        <f>ROUND(SUM(BC56:BC58),2)</f>
        <v>0</v>
      </c>
      <c r="BD55" s="95">
        <f>ROUND(SUM(BD56:BD58),2)</f>
        <v>0</v>
      </c>
      <c r="BS55" s="96" t="s">
        <v>71</v>
      </c>
      <c r="BT55" s="96" t="s">
        <v>79</v>
      </c>
      <c r="BU55" s="96" t="s">
        <v>73</v>
      </c>
      <c r="BV55" s="96" t="s">
        <v>74</v>
      </c>
      <c r="BW55" s="96" t="s">
        <v>80</v>
      </c>
      <c r="BX55" s="96" t="s">
        <v>5</v>
      </c>
      <c r="CL55" s="96" t="s">
        <v>19</v>
      </c>
      <c r="CM55" s="96" t="s">
        <v>81</v>
      </c>
    </row>
    <row r="56" spans="1:91" s="4" customFormat="1" ht="23.25" customHeight="1">
      <c r="A56" s="97" t="s">
        <v>82</v>
      </c>
      <c r="B56" s="52"/>
      <c r="C56" s="98"/>
      <c r="D56" s="98"/>
      <c r="E56" s="366" t="s">
        <v>83</v>
      </c>
      <c r="F56" s="366"/>
      <c r="G56" s="366"/>
      <c r="H56" s="366"/>
      <c r="I56" s="366"/>
      <c r="J56" s="98"/>
      <c r="K56" s="366" t="s">
        <v>84</v>
      </c>
      <c r="L56" s="366"/>
      <c r="M56" s="366"/>
      <c r="N56" s="366"/>
      <c r="O56" s="366"/>
      <c r="P56" s="366"/>
      <c r="Q56" s="366"/>
      <c r="R56" s="366"/>
      <c r="S56" s="366"/>
      <c r="T56" s="366"/>
      <c r="U56" s="366"/>
      <c r="V56" s="366"/>
      <c r="W56" s="366"/>
      <c r="X56" s="366"/>
      <c r="Y56" s="366"/>
      <c r="Z56" s="366"/>
      <c r="AA56" s="366"/>
      <c r="AB56" s="366"/>
      <c r="AC56" s="366"/>
      <c r="AD56" s="366"/>
      <c r="AE56" s="366"/>
      <c r="AF56" s="366"/>
      <c r="AG56" s="364">
        <f>'SO 02 - D.1.1 - STAVBA'!J32</f>
        <v>0</v>
      </c>
      <c r="AH56" s="365"/>
      <c r="AI56" s="365"/>
      <c r="AJ56" s="365"/>
      <c r="AK56" s="365"/>
      <c r="AL56" s="365"/>
      <c r="AM56" s="365"/>
      <c r="AN56" s="364">
        <f t="shared" si="0"/>
        <v>0</v>
      </c>
      <c r="AO56" s="365"/>
      <c r="AP56" s="365"/>
      <c r="AQ56" s="99" t="s">
        <v>85</v>
      </c>
      <c r="AR56" s="54"/>
      <c r="AS56" s="100">
        <v>0</v>
      </c>
      <c r="AT56" s="101">
        <f t="shared" si="1"/>
        <v>0</v>
      </c>
      <c r="AU56" s="102">
        <f>'SO 02 - D.1.1 - STAVBA'!P97</f>
        <v>0</v>
      </c>
      <c r="AV56" s="101">
        <f>'SO 02 - D.1.1 - STAVBA'!J35</f>
        <v>0</v>
      </c>
      <c r="AW56" s="101">
        <f>'SO 02 - D.1.1 - STAVBA'!J36</f>
        <v>0</v>
      </c>
      <c r="AX56" s="101">
        <f>'SO 02 - D.1.1 - STAVBA'!J37</f>
        <v>0</v>
      </c>
      <c r="AY56" s="101">
        <f>'SO 02 - D.1.1 - STAVBA'!J38</f>
        <v>0</v>
      </c>
      <c r="AZ56" s="101">
        <f>'SO 02 - D.1.1 - STAVBA'!F35</f>
        <v>0</v>
      </c>
      <c r="BA56" s="101">
        <f>'SO 02 - D.1.1 - STAVBA'!F36</f>
        <v>0</v>
      </c>
      <c r="BB56" s="101">
        <f>'SO 02 - D.1.1 - STAVBA'!F37</f>
        <v>0</v>
      </c>
      <c r="BC56" s="101">
        <f>'SO 02 - D.1.1 - STAVBA'!F38</f>
        <v>0</v>
      </c>
      <c r="BD56" s="103">
        <f>'SO 02 - D.1.1 - STAVBA'!F39</f>
        <v>0</v>
      </c>
      <c r="BT56" s="104" t="s">
        <v>81</v>
      </c>
      <c r="BV56" s="104" t="s">
        <v>74</v>
      </c>
      <c r="BW56" s="104" t="s">
        <v>86</v>
      </c>
      <c r="BX56" s="104" t="s">
        <v>80</v>
      </c>
      <c r="CL56" s="104" t="s">
        <v>19</v>
      </c>
    </row>
    <row r="57" spans="1:91" s="4" customFormat="1" ht="23.25" customHeight="1">
      <c r="A57" s="97" t="s">
        <v>82</v>
      </c>
      <c r="B57" s="52"/>
      <c r="C57" s="98"/>
      <c r="D57" s="98"/>
      <c r="E57" s="366" t="s">
        <v>87</v>
      </c>
      <c r="F57" s="366"/>
      <c r="G57" s="366"/>
      <c r="H57" s="366"/>
      <c r="I57" s="366"/>
      <c r="J57" s="98"/>
      <c r="K57" s="366" t="s">
        <v>88</v>
      </c>
      <c r="L57" s="366"/>
      <c r="M57" s="366"/>
      <c r="N57" s="366"/>
      <c r="O57" s="366"/>
      <c r="P57" s="366"/>
      <c r="Q57" s="366"/>
      <c r="R57" s="366"/>
      <c r="S57" s="366"/>
      <c r="T57" s="366"/>
      <c r="U57" s="366"/>
      <c r="V57" s="366"/>
      <c r="W57" s="366"/>
      <c r="X57" s="366"/>
      <c r="Y57" s="366"/>
      <c r="Z57" s="366"/>
      <c r="AA57" s="366"/>
      <c r="AB57" s="366"/>
      <c r="AC57" s="366"/>
      <c r="AD57" s="366"/>
      <c r="AE57" s="366"/>
      <c r="AF57" s="366"/>
      <c r="AG57" s="364">
        <f>'SO 02-D2 - Přípojka kanal...'!J32</f>
        <v>0</v>
      </c>
      <c r="AH57" s="365"/>
      <c r="AI57" s="365"/>
      <c r="AJ57" s="365"/>
      <c r="AK57" s="365"/>
      <c r="AL57" s="365"/>
      <c r="AM57" s="365"/>
      <c r="AN57" s="364">
        <f t="shared" si="0"/>
        <v>0</v>
      </c>
      <c r="AO57" s="365"/>
      <c r="AP57" s="365"/>
      <c r="AQ57" s="99" t="s">
        <v>85</v>
      </c>
      <c r="AR57" s="54"/>
      <c r="AS57" s="100">
        <v>0</v>
      </c>
      <c r="AT57" s="101">
        <f t="shared" si="1"/>
        <v>0</v>
      </c>
      <c r="AU57" s="102">
        <f>'SO 02-D2 - Přípojka kanal...'!P96</f>
        <v>0</v>
      </c>
      <c r="AV57" s="101">
        <f>'SO 02-D2 - Přípojka kanal...'!J35</f>
        <v>0</v>
      </c>
      <c r="AW57" s="101">
        <f>'SO 02-D2 - Přípojka kanal...'!J36</f>
        <v>0</v>
      </c>
      <c r="AX57" s="101">
        <f>'SO 02-D2 - Přípojka kanal...'!J37</f>
        <v>0</v>
      </c>
      <c r="AY57" s="101">
        <f>'SO 02-D2 - Přípojka kanal...'!J38</f>
        <v>0</v>
      </c>
      <c r="AZ57" s="101">
        <f>'SO 02-D2 - Přípojka kanal...'!F35</f>
        <v>0</v>
      </c>
      <c r="BA57" s="101">
        <f>'SO 02-D2 - Přípojka kanal...'!F36</f>
        <v>0</v>
      </c>
      <c r="BB57" s="101">
        <f>'SO 02-D2 - Přípojka kanal...'!F37</f>
        <v>0</v>
      </c>
      <c r="BC57" s="101">
        <f>'SO 02-D2 - Přípojka kanal...'!F38</f>
        <v>0</v>
      </c>
      <c r="BD57" s="103">
        <f>'SO 02-D2 - Přípojka kanal...'!F39</f>
        <v>0</v>
      </c>
      <c r="BT57" s="104" t="s">
        <v>81</v>
      </c>
      <c r="BV57" s="104" t="s">
        <v>74</v>
      </c>
      <c r="BW57" s="104" t="s">
        <v>89</v>
      </c>
      <c r="BX57" s="104" t="s">
        <v>80</v>
      </c>
      <c r="CL57" s="104" t="s">
        <v>19</v>
      </c>
    </row>
    <row r="58" spans="1:91" s="4" customFormat="1" ht="23.25" customHeight="1">
      <c r="A58" s="97" t="s">
        <v>82</v>
      </c>
      <c r="B58" s="52"/>
      <c r="C58" s="98"/>
      <c r="D58" s="98"/>
      <c r="E58" s="366" t="s">
        <v>90</v>
      </c>
      <c r="F58" s="366"/>
      <c r="G58" s="366"/>
      <c r="H58" s="366"/>
      <c r="I58" s="366"/>
      <c r="J58" s="98"/>
      <c r="K58" s="366" t="s">
        <v>91</v>
      </c>
      <c r="L58" s="366"/>
      <c r="M58" s="366"/>
      <c r="N58" s="366"/>
      <c r="O58" s="366"/>
      <c r="P58" s="366"/>
      <c r="Q58" s="366"/>
      <c r="R58" s="366"/>
      <c r="S58" s="366"/>
      <c r="T58" s="366"/>
      <c r="U58" s="366"/>
      <c r="V58" s="366"/>
      <c r="W58" s="366"/>
      <c r="X58" s="366"/>
      <c r="Y58" s="366"/>
      <c r="Z58" s="366"/>
      <c r="AA58" s="366"/>
      <c r="AB58" s="366"/>
      <c r="AC58" s="366"/>
      <c r="AD58" s="366"/>
      <c r="AE58" s="366"/>
      <c r="AF58" s="366"/>
      <c r="AG58" s="364">
        <f>'SO 02-PS - strojní vybave...'!J32</f>
        <v>0</v>
      </c>
      <c r="AH58" s="365"/>
      <c r="AI58" s="365"/>
      <c r="AJ58" s="365"/>
      <c r="AK58" s="365"/>
      <c r="AL58" s="365"/>
      <c r="AM58" s="365"/>
      <c r="AN58" s="364">
        <f t="shared" si="0"/>
        <v>0</v>
      </c>
      <c r="AO58" s="365"/>
      <c r="AP58" s="365"/>
      <c r="AQ58" s="99" t="s">
        <v>85</v>
      </c>
      <c r="AR58" s="54"/>
      <c r="AS58" s="100">
        <v>0</v>
      </c>
      <c r="AT58" s="101">
        <f t="shared" si="1"/>
        <v>0</v>
      </c>
      <c r="AU58" s="102">
        <f>'SO 02-PS - strojní vybave...'!P87</f>
        <v>0</v>
      </c>
      <c r="AV58" s="101">
        <f>'SO 02-PS - strojní vybave...'!J35</f>
        <v>0</v>
      </c>
      <c r="AW58" s="101">
        <f>'SO 02-PS - strojní vybave...'!J36</f>
        <v>0</v>
      </c>
      <c r="AX58" s="101">
        <f>'SO 02-PS - strojní vybave...'!J37</f>
        <v>0</v>
      </c>
      <c r="AY58" s="101">
        <f>'SO 02-PS - strojní vybave...'!J38</f>
        <v>0</v>
      </c>
      <c r="AZ58" s="101">
        <f>'SO 02-PS - strojní vybave...'!F35</f>
        <v>0</v>
      </c>
      <c r="BA58" s="101">
        <f>'SO 02-PS - strojní vybave...'!F36</f>
        <v>0</v>
      </c>
      <c r="BB58" s="101">
        <f>'SO 02-PS - strojní vybave...'!F37</f>
        <v>0</v>
      </c>
      <c r="BC58" s="101">
        <f>'SO 02-PS - strojní vybave...'!F38</f>
        <v>0</v>
      </c>
      <c r="BD58" s="103">
        <f>'SO 02-PS - strojní vybave...'!F39</f>
        <v>0</v>
      </c>
      <c r="BT58" s="104" t="s">
        <v>81</v>
      </c>
      <c r="BV58" s="104" t="s">
        <v>74</v>
      </c>
      <c r="BW58" s="104" t="s">
        <v>92</v>
      </c>
      <c r="BX58" s="104" t="s">
        <v>80</v>
      </c>
      <c r="CL58" s="104" t="s">
        <v>19</v>
      </c>
    </row>
    <row r="59" spans="1:91" s="7" customFormat="1" ht="24.75" customHeight="1">
      <c r="B59" s="87"/>
      <c r="C59" s="88"/>
      <c r="D59" s="361" t="s">
        <v>93</v>
      </c>
      <c r="E59" s="361"/>
      <c r="F59" s="361"/>
      <c r="G59" s="361"/>
      <c r="H59" s="361"/>
      <c r="I59" s="89"/>
      <c r="J59" s="361" t="s">
        <v>94</v>
      </c>
      <c r="K59" s="361"/>
      <c r="L59" s="361"/>
      <c r="M59" s="361"/>
      <c r="N59" s="361"/>
      <c r="O59" s="361"/>
      <c r="P59" s="361"/>
      <c r="Q59" s="361"/>
      <c r="R59" s="361"/>
      <c r="S59" s="361"/>
      <c r="T59" s="361"/>
      <c r="U59" s="361"/>
      <c r="V59" s="361"/>
      <c r="W59" s="361"/>
      <c r="X59" s="361"/>
      <c r="Y59" s="361"/>
      <c r="Z59" s="361"/>
      <c r="AA59" s="361"/>
      <c r="AB59" s="361"/>
      <c r="AC59" s="361"/>
      <c r="AD59" s="361"/>
      <c r="AE59" s="361"/>
      <c r="AF59" s="361"/>
      <c r="AG59" s="357">
        <f>ROUND(SUM(AG60:AG61),2)</f>
        <v>0</v>
      </c>
      <c r="AH59" s="356"/>
      <c r="AI59" s="356"/>
      <c r="AJ59" s="356"/>
      <c r="AK59" s="356"/>
      <c r="AL59" s="356"/>
      <c r="AM59" s="356"/>
      <c r="AN59" s="355">
        <f t="shared" si="0"/>
        <v>0</v>
      </c>
      <c r="AO59" s="356"/>
      <c r="AP59" s="356"/>
      <c r="AQ59" s="90" t="s">
        <v>95</v>
      </c>
      <c r="AR59" s="91"/>
      <c r="AS59" s="92">
        <f>ROUND(SUM(AS60:AS61),2)</f>
        <v>0</v>
      </c>
      <c r="AT59" s="93">
        <f t="shared" si="1"/>
        <v>0</v>
      </c>
      <c r="AU59" s="94">
        <f>ROUND(SUM(AU60:AU61),5)</f>
        <v>0</v>
      </c>
      <c r="AV59" s="93">
        <f>ROUND(AZ59*L29,2)</f>
        <v>0</v>
      </c>
      <c r="AW59" s="93">
        <f>ROUND(BA59*L30,2)</f>
        <v>0</v>
      </c>
      <c r="AX59" s="93">
        <f>ROUND(BB59*L29,2)</f>
        <v>0</v>
      </c>
      <c r="AY59" s="93">
        <f>ROUND(BC59*L30,2)</f>
        <v>0</v>
      </c>
      <c r="AZ59" s="93">
        <f>ROUND(SUM(AZ60:AZ61),2)</f>
        <v>0</v>
      </c>
      <c r="BA59" s="93">
        <f>ROUND(SUM(BA60:BA61),2)</f>
        <v>0</v>
      </c>
      <c r="BB59" s="93">
        <f>ROUND(SUM(BB60:BB61),2)</f>
        <v>0</v>
      </c>
      <c r="BC59" s="93">
        <f>ROUND(SUM(BC60:BC61),2)</f>
        <v>0</v>
      </c>
      <c r="BD59" s="95">
        <f>ROUND(SUM(BD60:BD61),2)</f>
        <v>0</v>
      </c>
      <c r="BS59" s="96" t="s">
        <v>71</v>
      </c>
      <c r="BT59" s="96" t="s">
        <v>79</v>
      </c>
      <c r="BU59" s="96" t="s">
        <v>73</v>
      </c>
      <c r="BV59" s="96" t="s">
        <v>74</v>
      </c>
      <c r="BW59" s="96" t="s">
        <v>96</v>
      </c>
      <c r="BX59" s="96" t="s">
        <v>5</v>
      </c>
      <c r="CL59" s="96" t="s">
        <v>19</v>
      </c>
      <c r="CM59" s="96" t="s">
        <v>81</v>
      </c>
    </row>
    <row r="60" spans="1:91" s="4" customFormat="1" ht="23.25" customHeight="1">
      <c r="A60" s="97" t="s">
        <v>82</v>
      </c>
      <c r="B60" s="52"/>
      <c r="C60" s="98"/>
      <c r="D60" s="98"/>
      <c r="E60" s="366" t="s">
        <v>97</v>
      </c>
      <c r="F60" s="366"/>
      <c r="G60" s="366"/>
      <c r="H60" s="366"/>
      <c r="I60" s="366"/>
      <c r="J60" s="98"/>
      <c r="K60" s="366" t="s">
        <v>98</v>
      </c>
      <c r="L60" s="366"/>
      <c r="M60" s="366"/>
      <c r="N60" s="366"/>
      <c r="O60" s="366"/>
      <c r="P60" s="366"/>
      <c r="Q60" s="366"/>
      <c r="R60" s="366"/>
      <c r="S60" s="366"/>
      <c r="T60" s="366"/>
      <c r="U60" s="366"/>
      <c r="V60" s="366"/>
      <c r="W60" s="366"/>
      <c r="X60" s="366"/>
      <c r="Y60" s="366"/>
      <c r="Z60" s="366"/>
      <c r="AA60" s="366"/>
      <c r="AB60" s="366"/>
      <c r="AC60" s="366"/>
      <c r="AD60" s="366"/>
      <c r="AE60" s="366"/>
      <c r="AF60" s="366"/>
      <c r="AG60" s="364">
        <f>'SO 03-D.1.1 -  architek.-...'!J32</f>
        <v>0</v>
      </c>
      <c r="AH60" s="365"/>
      <c r="AI60" s="365"/>
      <c r="AJ60" s="365"/>
      <c r="AK60" s="365"/>
      <c r="AL60" s="365"/>
      <c r="AM60" s="365"/>
      <c r="AN60" s="364">
        <f t="shared" si="0"/>
        <v>0</v>
      </c>
      <c r="AO60" s="365"/>
      <c r="AP60" s="365"/>
      <c r="AQ60" s="99" t="s">
        <v>85</v>
      </c>
      <c r="AR60" s="54"/>
      <c r="AS60" s="100">
        <v>0</v>
      </c>
      <c r="AT60" s="101">
        <f t="shared" si="1"/>
        <v>0</v>
      </c>
      <c r="AU60" s="102">
        <f>'SO 03-D.1.1 -  architek.-...'!P95</f>
        <v>0</v>
      </c>
      <c r="AV60" s="101">
        <f>'SO 03-D.1.1 -  architek.-...'!J35</f>
        <v>0</v>
      </c>
      <c r="AW60" s="101">
        <f>'SO 03-D.1.1 -  architek.-...'!J36</f>
        <v>0</v>
      </c>
      <c r="AX60" s="101">
        <f>'SO 03-D.1.1 -  architek.-...'!J37</f>
        <v>0</v>
      </c>
      <c r="AY60" s="101">
        <f>'SO 03-D.1.1 -  architek.-...'!J38</f>
        <v>0</v>
      </c>
      <c r="AZ60" s="101">
        <f>'SO 03-D.1.1 -  architek.-...'!F35</f>
        <v>0</v>
      </c>
      <c r="BA60" s="101">
        <f>'SO 03-D.1.1 -  architek.-...'!F36</f>
        <v>0</v>
      </c>
      <c r="BB60" s="101">
        <f>'SO 03-D.1.1 -  architek.-...'!F37</f>
        <v>0</v>
      </c>
      <c r="BC60" s="101">
        <f>'SO 03-D.1.1 -  architek.-...'!F38</f>
        <v>0</v>
      </c>
      <c r="BD60" s="103">
        <f>'SO 03-D.1.1 -  architek.-...'!F39</f>
        <v>0</v>
      </c>
      <c r="BT60" s="104" t="s">
        <v>81</v>
      </c>
      <c r="BV60" s="104" t="s">
        <v>74</v>
      </c>
      <c r="BW60" s="104" t="s">
        <v>99</v>
      </c>
      <c r="BX60" s="104" t="s">
        <v>96</v>
      </c>
      <c r="CL60" s="104" t="s">
        <v>19</v>
      </c>
    </row>
    <row r="61" spans="1:91" s="4" customFormat="1" ht="35.25" customHeight="1">
      <c r="A61" s="97" t="s">
        <v>82</v>
      </c>
      <c r="B61" s="52"/>
      <c r="C61" s="98"/>
      <c r="D61" s="98"/>
      <c r="E61" s="366" t="s">
        <v>100</v>
      </c>
      <c r="F61" s="366"/>
      <c r="G61" s="366"/>
      <c r="H61" s="366"/>
      <c r="I61" s="366"/>
      <c r="J61" s="98"/>
      <c r="K61" s="366" t="s">
        <v>101</v>
      </c>
      <c r="L61" s="366"/>
      <c r="M61" s="366"/>
      <c r="N61" s="366"/>
      <c r="O61" s="366"/>
      <c r="P61" s="366"/>
      <c r="Q61" s="366"/>
      <c r="R61" s="366"/>
      <c r="S61" s="366"/>
      <c r="T61" s="366"/>
      <c r="U61" s="366"/>
      <c r="V61" s="366"/>
      <c r="W61" s="366"/>
      <c r="X61" s="366"/>
      <c r="Y61" s="366"/>
      <c r="Z61" s="366"/>
      <c r="AA61" s="366"/>
      <c r="AB61" s="366"/>
      <c r="AC61" s="366"/>
      <c r="AD61" s="366"/>
      <c r="AE61" s="366"/>
      <c r="AF61" s="366"/>
      <c r="AG61" s="364">
        <f>'SO 03-D.1.4 EL - část ele...'!J32</f>
        <v>0</v>
      </c>
      <c r="AH61" s="365"/>
      <c r="AI61" s="365"/>
      <c r="AJ61" s="365"/>
      <c r="AK61" s="365"/>
      <c r="AL61" s="365"/>
      <c r="AM61" s="365"/>
      <c r="AN61" s="364">
        <f t="shared" si="0"/>
        <v>0</v>
      </c>
      <c r="AO61" s="365"/>
      <c r="AP61" s="365"/>
      <c r="AQ61" s="99" t="s">
        <v>85</v>
      </c>
      <c r="AR61" s="54"/>
      <c r="AS61" s="100">
        <v>0</v>
      </c>
      <c r="AT61" s="101">
        <f t="shared" si="1"/>
        <v>0</v>
      </c>
      <c r="AU61" s="102">
        <f>'SO 03-D.1.4 EL - část ele...'!P87</f>
        <v>0</v>
      </c>
      <c r="AV61" s="101">
        <f>'SO 03-D.1.4 EL - část ele...'!J35</f>
        <v>0</v>
      </c>
      <c r="AW61" s="101">
        <f>'SO 03-D.1.4 EL - část ele...'!J36</f>
        <v>0</v>
      </c>
      <c r="AX61" s="101">
        <f>'SO 03-D.1.4 EL - část ele...'!J37</f>
        <v>0</v>
      </c>
      <c r="AY61" s="101">
        <f>'SO 03-D.1.4 EL - část ele...'!J38</f>
        <v>0</v>
      </c>
      <c r="AZ61" s="101">
        <f>'SO 03-D.1.4 EL - část ele...'!F35</f>
        <v>0</v>
      </c>
      <c r="BA61" s="101">
        <f>'SO 03-D.1.4 EL - část ele...'!F36</f>
        <v>0</v>
      </c>
      <c r="BB61" s="101">
        <f>'SO 03-D.1.4 EL - část ele...'!F37</f>
        <v>0</v>
      </c>
      <c r="BC61" s="101">
        <f>'SO 03-D.1.4 EL - část ele...'!F38</f>
        <v>0</v>
      </c>
      <c r="BD61" s="103">
        <f>'SO 03-D.1.4 EL - část ele...'!F39</f>
        <v>0</v>
      </c>
      <c r="BT61" s="104" t="s">
        <v>81</v>
      </c>
      <c r="BV61" s="104" t="s">
        <v>74</v>
      </c>
      <c r="BW61" s="104" t="s">
        <v>102</v>
      </c>
      <c r="BX61" s="104" t="s">
        <v>96</v>
      </c>
      <c r="CL61" s="104" t="s">
        <v>19</v>
      </c>
    </row>
    <row r="62" spans="1:91" s="7" customFormat="1" ht="24.75" customHeight="1">
      <c r="A62" s="97" t="s">
        <v>82</v>
      </c>
      <c r="B62" s="87"/>
      <c r="C62" s="88"/>
      <c r="D62" s="361" t="s">
        <v>103</v>
      </c>
      <c r="E62" s="361"/>
      <c r="F62" s="361"/>
      <c r="G62" s="361"/>
      <c r="H62" s="361"/>
      <c r="I62" s="89"/>
      <c r="J62" s="361" t="s">
        <v>104</v>
      </c>
      <c r="K62" s="361"/>
      <c r="L62" s="361"/>
      <c r="M62" s="361"/>
      <c r="N62" s="361"/>
      <c r="O62" s="361"/>
      <c r="P62" s="361"/>
      <c r="Q62" s="361"/>
      <c r="R62" s="361"/>
      <c r="S62" s="361"/>
      <c r="T62" s="361"/>
      <c r="U62" s="361"/>
      <c r="V62" s="361"/>
      <c r="W62" s="361"/>
      <c r="X62" s="361"/>
      <c r="Y62" s="361"/>
      <c r="Z62" s="361"/>
      <c r="AA62" s="361"/>
      <c r="AB62" s="361"/>
      <c r="AC62" s="361"/>
      <c r="AD62" s="361"/>
      <c r="AE62" s="361"/>
      <c r="AF62" s="361"/>
      <c r="AG62" s="355">
        <f>'VON etapa1 - vedlejší a o...'!J30</f>
        <v>0</v>
      </c>
      <c r="AH62" s="356"/>
      <c r="AI62" s="356"/>
      <c r="AJ62" s="356"/>
      <c r="AK62" s="356"/>
      <c r="AL62" s="356"/>
      <c r="AM62" s="356"/>
      <c r="AN62" s="355">
        <f t="shared" si="0"/>
        <v>0</v>
      </c>
      <c r="AO62" s="356"/>
      <c r="AP62" s="356"/>
      <c r="AQ62" s="90" t="s">
        <v>78</v>
      </c>
      <c r="AR62" s="91"/>
      <c r="AS62" s="105">
        <v>0</v>
      </c>
      <c r="AT62" s="106">
        <f t="shared" si="1"/>
        <v>0</v>
      </c>
      <c r="AU62" s="107">
        <f>'VON etapa1 - vedlejší a o...'!P83</f>
        <v>0</v>
      </c>
      <c r="AV62" s="106">
        <f>'VON etapa1 - vedlejší a o...'!J33</f>
        <v>0</v>
      </c>
      <c r="AW62" s="106">
        <f>'VON etapa1 - vedlejší a o...'!J34</f>
        <v>0</v>
      </c>
      <c r="AX62" s="106">
        <f>'VON etapa1 - vedlejší a o...'!J35</f>
        <v>0</v>
      </c>
      <c r="AY62" s="106">
        <f>'VON etapa1 - vedlejší a o...'!J36</f>
        <v>0</v>
      </c>
      <c r="AZ62" s="106">
        <f>'VON etapa1 - vedlejší a o...'!F33</f>
        <v>0</v>
      </c>
      <c r="BA62" s="106">
        <f>'VON etapa1 - vedlejší a o...'!F34</f>
        <v>0</v>
      </c>
      <c r="BB62" s="106">
        <f>'VON etapa1 - vedlejší a o...'!F35</f>
        <v>0</v>
      </c>
      <c r="BC62" s="106">
        <f>'VON etapa1 - vedlejší a o...'!F36</f>
        <v>0</v>
      </c>
      <c r="BD62" s="108">
        <f>'VON etapa1 - vedlejší a o...'!F37</f>
        <v>0</v>
      </c>
      <c r="BT62" s="96" t="s">
        <v>79</v>
      </c>
      <c r="BV62" s="96" t="s">
        <v>74</v>
      </c>
      <c r="BW62" s="96" t="s">
        <v>105</v>
      </c>
      <c r="BX62" s="96" t="s">
        <v>5</v>
      </c>
      <c r="CL62" s="96" t="s">
        <v>19</v>
      </c>
      <c r="CM62" s="96" t="s">
        <v>81</v>
      </c>
    </row>
    <row r="63" spans="1:91" s="2" customFormat="1" ht="30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40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</row>
    <row r="64" spans="1:91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0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</sheetData>
  <sheetProtection algorithmName="SHA-512" hashValue="NsTHG69iNITFhB8ZvV7nreIKsZsM7iGG2Burz33RpvGsYb2+pVtCrjz5x5SeWBucz/WvtoPa2Le0XnLx1GmfgA==" saltValue="KC3HL9s7a07bRA6eVRfgNY7n7ARwmfcfncQruag06SQvxsGCMe/Vs/HWq0XFaw4ebwqgXnXqzKhdHYsXdQKvMQ==" spinCount="100000" sheet="1" objects="1" scenarios="1" formatColumns="0" formatRows="0"/>
  <mergeCells count="70">
    <mergeCell ref="AS49:AT51"/>
    <mergeCell ref="AM49:AP49"/>
    <mergeCell ref="AM50:AP50"/>
    <mergeCell ref="C52:G52"/>
    <mergeCell ref="AG52:AM52"/>
    <mergeCell ref="AN52:AP52"/>
    <mergeCell ref="I52:AF52"/>
    <mergeCell ref="D55:H55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D62:H62"/>
    <mergeCell ref="J62:AF62"/>
    <mergeCell ref="AG54:AM54"/>
    <mergeCell ref="AN54:AP54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G58:AM58"/>
    <mergeCell ref="AN58:AP58"/>
    <mergeCell ref="E58:I58"/>
    <mergeCell ref="K58:AF58"/>
    <mergeCell ref="W30:AE30"/>
    <mergeCell ref="AK30:AO30"/>
    <mergeCell ref="L30:P30"/>
    <mergeCell ref="AK31:AO31"/>
    <mergeCell ref="AN62:AP62"/>
    <mergeCell ref="AG62:AM62"/>
    <mergeCell ref="AN59:AP59"/>
    <mergeCell ref="AG59:AM59"/>
    <mergeCell ref="L45:AO45"/>
    <mergeCell ref="AM47:AN47"/>
    <mergeCell ref="AG55:AM55"/>
    <mergeCell ref="AN55:AP55"/>
    <mergeCell ref="J55:AF55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</mergeCells>
  <hyperlinks>
    <hyperlink ref="A56" location="'SO 02 - D.1.1 - STAVBA'!C2" display="/"/>
    <hyperlink ref="A57" location="'SO 02-D2 - Přípojka kanal...'!C2" display="/"/>
    <hyperlink ref="A58" location="'SO 02-PS - strojní vybave...'!C2" display="/"/>
    <hyperlink ref="A60" location="'SO 03-D.1.1 -  architek.-...'!C2" display="/"/>
    <hyperlink ref="A61" location="'SO 03-D.1.4 EL - část ele...'!C2" display="/"/>
    <hyperlink ref="A62" location="'VON etapa1 - vedlejší a 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8" t="s">
        <v>86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81</v>
      </c>
    </row>
    <row r="4" spans="1:46" s="1" customFormat="1" ht="24.95" customHeight="1">
      <c r="B4" s="21"/>
      <c r="D4" s="113" t="s">
        <v>106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23.25" customHeight="1">
      <c r="B7" s="21"/>
      <c r="E7" s="382" t="str">
        <f>'Rekapitulace stavby'!K6</f>
        <v>Výdejna stravy- Králíček - Stavební úpravy obj.čp1035 na pozemku č.st.77, kú Nové  Město nad Met- etapa 1</v>
      </c>
      <c r="F7" s="383"/>
      <c r="G7" s="383"/>
      <c r="H7" s="383"/>
      <c r="I7" s="109"/>
      <c r="L7" s="21"/>
    </row>
    <row r="8" spans="1:46" s="1" customFormat="1" ht="12" customHeight="1">
      <c r="B8" s="21"/>
      <c r="D8" s="115" t="s">
        <v>107</v>
      </c>
      <c r="I8" s="109"/>
      <c r="L8" s="21"/>
    </row>
    <row r="9" spans="1:46" s="2" customFormat="1" ht="16.5" customHeight="1">
      <c r="A9" s="35"/>
      <c r="B9" s="40"/>
      <c r="C9" s="35"/>
      <c r="D9" s="35"/>
      <c r="E9" s="382" t="s">
        <v>108</v>
      </c>
      <c r="F9" s="384"/>
      <c r="G9" s="384"/>
      <c r="H9" s="384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109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5" t="s">
        <v>110</v>
      </c>
      <c r="F11" s="384"/>
      <c r="G11" s="384"/>
      <c r="H11" s="384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 t="str">
        <f>'Rekapitulace stavby'!AN8</f>
        <v>22. 5. 2020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25</v>
      </c>
      <c r="E16" s="35"/>
      <c r="F16" s="35"/>
      <c r="G16" s="35"/>
      <c r="H16" s="35"/>
      <c r="I16" s="118" t="s">
        <v>26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8" t="s">
        <v>28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29</v>
      </c>
      <c r="E19" s="35"/>
      <c r="F19" s="35"/>
      <c r="G19" s="35"/>
      <c r="H19" s="35"/>
      <c r="I19" s="118" t="s">
        <v>26</v>
      </c>
      <c r="J19" s="31" t="str">
        <f>'Rekapitulace stavby'!AN13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6" t="str">
        <f>'Rekapitulace stavby'!E14</f>
        <v>Vyplň údaj</v>
      </c>
      <c r="F20" s="387"/>
      <c r="G20" s="387"/>
      <c r="H20" s="387"/>
      <c r="I20" s="118" t="s">
        <v>28</v>
      </c>
      <c r="J20" s="31" t="str">
        <f>'Rekapitulace stavby'!AN14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31</v>
      </c>
      <c r="E22" s="35"/>
      <c r="F22" s="35"/>
      <c r="G22" s="35"/>
      <c r="H22" s="35"/>
      <c r="I22" s="118" t="s">
        <v>26</v>
      </c>
      <c r="J22" s="104" t="s">
        <v>32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33</v>
      </c>
      <c r="F23" s="35"/>
      <c r="G23" s="35"/>
      <c r="H23" s="35"/>
      <c r="I23" s="118" t="s">
        <v>28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35</v>
      </c>
      <c r="E25" s="35"/>
      <c r="F25" s="35"/>
      <c r="G25" s="35"/>
      <c r="H25" s="35"/>
      <c r="I25" s="118" t="s">
        <v>26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33</v>
      </c>
      <c r="F26" s="35"/>
      <c r="G26" s="35"/>
      <c r="H26" s="35"/>
      <c r="I26" s="118" t="s">
        <v>28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36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83.25" customHeight="1">
      <c r="A29" s="120"/>
      <c r="B29" s="121"/>
      <c r="C29" s="120"/>
      <c r="D29" s="120"/>
      <c r="E29" s="388" t="s">
        <v>111</v>
      </c>
      <c r="F29" s="388"/>
      <c r="G29" s="388"/>
      <c r="H29" s="388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38</v>
      </c>
      <c r="E32" s="35"/>
      <c r="F32" s="35"/>
      <c r="G32" s="35"/>
      <c r="H32" s="35"/>
      <c r="I32" s="116"/>
      <c r="J32" s="127">
        <f>ROUND(J97,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40</v>
      </c>
      <c r="G34" s="35"/>
      <c r="H34" s="35"/>
      <c r="I34" s="129" t="s">
        <v>39</v>
      </c>
      <c r="J34" s="128" t="s">
        <v>41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42</v>
      </c>
      <c r="E35" s="115" t="s">
        <v>43</v>
      </c>
      <c r="F35" s="131">
        <f>ROUND((SUM(BE97:BE239)),  2)</f>
        <v>0</v>
      </c>
      <c r="G35" s="35"/>
      <c r="H35" s="35"/>
      <c r="I35" s="132">
        <v>0.21</v>
      </c>
      <c r="J35" s="131">
        <f>ROUND(((SUM(BE97:BE239))*I35),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44</v>
      </c>
      <c r="F36" s="131">
        <f>ROUND((SUM(BF97:BF239)),  2)</f>
        <v>0</v>
      </c>
      <c r="G36" s="35"/>
      <c r="H36" s="35"/>
      <c r="I36" s="132">
        <v>0.15</v>
      </c>
      <c r="J36" s="131">
        <f>ROUND(((SUM(BF97:BF239))*I36),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45</v>
      </c>
      <c r="F37" s="131">
        <f>ROUND((SUM(BG97:BG239)),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46</v>
      </c>
      <c r="F38" s="131">
        <f>ROUND((SUM(BH97:BH239)),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47</v>
      </c>
      <c r="F39" s="131">
        <f>ROUND((SUM(BI97:BI239)),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48</v>
      </c>
      <c r="E41" s="135"/>
      <c r="F41" s="135"/>
      <c r="G41" s="136" t="s">
        <v>49</v>
      </c>
      <c r="H41" s="137" t="s">
        <v>50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112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3.25" customHeight="1">
      <c r="A50" s="35"/>
      <c r="B50" s="36"/>
      <c r="C50" s="37"/>
      <c r="D50" s="37"/>
      <c r="E50" s="380" t="str">
        <f>E7</f>
        <v>Výdejna stravy- Králíček - Stavební úpravy obj.čp1035 na pozemku č.st.77, kú Nové  Město nad Met- etapa 1</v>
      </c>
      <c r="F50" s="381"/>
      <c r="G50" s="381"/>
      <c r="H50" s="381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107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0" t="s">
        <v>108</v>
      </c>
      <c r="F52" s="379"/>
      <c r="G52" s="379"/>
      <c r="H52" s="379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109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58" t="str">
        <f>E11</f>
        <v>SO 02 - D.1.1 - STAVBA</v>
      </c>
      <c r="F54" s="379"/>
      <c r="G54" s="379"/>
      <c r="H54" s="379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Nové  Město nad Met</v>
      </c>
      <c r="G56" s="37"/>
      <c r="H56" s="37"/>
      <c r="I56" s="118" t="s">
        <v>23</v>
      </c>
      <c r="J56" s="60" t="str">
        <f>IF(J14="","",J14)</f>
        <v>22. 5. 2020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SŠ a ZŠ ú Nové  Město nad Met</v>
      </c>
      <c r="G58" s="37"/>
      <c r="H58" s="37"/>
      <c r="I58" s="118" t="s">
        <v>31</v>
      </c>
      <c r="J58" s="33" t="str">
        <f>E23</f>
        <v xml:space="preserve">Ing. Marcela Kalužná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118" t="s">
        <v>35</v>
      </c>
      <c r="J59" s="33" t="str">
        <f>E26</f>
        <v xml:space="preserve">Ing. Marcela Kalužná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113</v>
      </c>
      <c r="D61" s="148"/>
      <c r="E61" s="148"/>
      <c r="F61" s="148"/>
      <c r="G61" s="148"/>
      <c r="H61" s="148"/>
      <c r="I61" s="149"/>
      <c r="J61" s="150" t="s">
        <v>114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70</v>
      </c>
      <c r="D63" s="37"/>
      <c r="E63" s="37"/>
      <c r="F63" s="37"/>
      <c r="G63" s="37"/>
      <c r="H63" s="37"/>
      <c r="I63" s="116"/>
      <c r="J63" s="78">
        <f>J97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115</v>
      </c>
    </row>
    <row r="64" spans="1:47" s="9" customFormat="1" ht="24.95" customHeight="1">
      <c r="B64" s="152"/>
      <c r="C64" s="153"/>
      <c r="D64" s="154" t="s">
        <v>116</v>
      </c>
      <c r="E64" s="155"/>
      <c r="F64" s="155"/>
      <c r="G64" s="155"/>
      <c r="H64" s="155"/>
      <c r="I64" s="156"/>
      <c r="J64" s="157">
        <f>J98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117</v>
      </c>
      <c r="E65" s="161"/>
      <c r="F65" s="161"/>
      <c r="G65" s="161"/>
      <c r="H65" s="161"/>
      <c r="I65" s="162"/>
      <c r="J65" s="163">
        <f>J99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118</v>
      </c>
      <c r="E66" s="161"/>
      <c r="F66" s="161"/>
      <c r="G66" s="161"/>
      <c r="H66" s="161"/>
      <c r="I66" s="162"/>
      <c r="J66" s="163">
        <f>J107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119</v>
      </c>
      <c r="E67" s="161"/>
      <c r="F67" s="161"/>
      <c r="G67" s="161"/>
      <c r="H67" s="161"/>
      <c r="I67" s="162"/>
      <c r="J67" s="163">
        <f>J111</f>
        <v>0</v>
      </c>
      <c r="K67" s="98"/>
      <c r="L67" s="164"/>
    </row>
    <row r="68" spans="1:31" s="10" customFormat="1" ht="19.899999999999999" customHeight="1">
      <c r="B68" s="159"/>
      <c r="C68" s="98"/>
      <c r="D68" s="160" t="s">
        <v>120</v>
      </c>
      <c r="E68" s="161"/>
      <c r="F68" s="161"/>
      <c r="G68" s="161"/>
      <c r="H68" s="161"/>
      <c r="I68" s="162"/>
      <c r="J68" s="163">
        <f>J136</f>
        <v>0</v>
      </c>
      <c r="K68" s="98"/>
      <c r="L68" s="164"/>
    </row>
    <row r="69" spans="1:31" s="10" customFormat="1" ht="19.899999999999999" customHeight="1">
      <c r="B69" s="159"/>
      <c r="C69" s="98"/>
      <c r="D69" s="160" t="s">
        <v>121</v>
      </c>
      <c r="E69" s="161"/>
      <c r="F69" s="161"/>
      <c r="G69" s="161"/>
      <c r="H69" s="161"/>
      <c r="I69" s="162"/>
      <c r="J69" s="163">
        <f>J145</f>
        <v>0</v>
      </c>
      <c r="K69" s="98"/>
      <c r="L69" s="164"/>
    </row>
    <row r="70" spans="1:31" s="10" customFormat="1" ht="19.899999999999999" customHeight="1">
      <c r="B70" s="159"/>
      <c r="C70" s="98"/>
      <c r="D70" s="160" t="s">
        <v>122</v>
      </c>
      <c r="E70" s="161"/>
      <c r="F70" s="161"/>
      <c r="G70" s="161"/>
      <c r="H70" s="161"/>
      <c r="I70" s="162"/>
      <c r="J70" s="163">
        <f>J156</f>
        <v>0</v>
      </c>
      <c r="K70" s="98"/>
      <c r="L70" s="164"/>
    </row>
    <row r="71" spans="1:31" s="10" customFormat="1" ht="19.899999999999999" customHeight="1">
      <c r="B71" s="159"/>
      <c r="C71" s="98"/>
      <c r="D71" s="160" t="s">
        <v>123</v>
      </c>
      <c r="E71" s="161"/>
      <c r="F71" s="161"/>
      <c r="G71" s="161"/>
      <c r="H71" s="161"/>
      <c r="I71" s="162"/>
      <c r="J71" s="163">
        <f>J161</f>
        <v>0</v>
      </c>
      <c r="K71" s="98"/>
      <c r="L71" s="164"/>
    </row>
    <row r="72" spans="1:31" s="10" customFormat="1" ht="19.899999999999999" customHeight="1">
      <c r="B72" s="159"/>
      <c r="C72" s="98"/>
      <c r="D72" s="160" t="s">
        <v>124</v>
      </c>
      <c r="E72" s="161"/>
      <c r="F72" s="161"/>
      <c r="G72" s="161"/>
      <c r="H72" s="161"/>
      <c r="I72" s="162"/>
      <c r="J72" s="163">
        <f>J204</f>
        <v>0</v>
      </c>
      <c r="K72" s="98"/>
      <c r="L72" s="164"/>
    </row>
    <row r="73" spans="1:31" s="10" customFormat="1" ht="19.899999999999999" customHeight="1">
      <c r="B73" s="159"/>
      <c r="C73" s="98"/>
      <c r="D73" s="160" t="s">
        <v>125</v>
      </c>
      <c r="E73" s="161"/>
      <c r="F73" s="161"/>
      <c r="G73" s="161"/>
      <c r="H73" s="161"/>
      <c r="I73" s="162"/>
      <c r="J73" s="163">
        <f>J212</f>
        <v>0</v>
      </c>
      <c r="K73" s="98"/>
      <c r="L73" s="164"/>
    </row>
    <row r="74" spans="1:31" s="9" customFormat="1" ht="24.95" customHeight="1">
      <c r="B74" s="152"/>
      <c r="C74" s="153"/>
      <c r="D74" s="154" t="s">
        <v>126</v>
      </c>
      <c r="E74" s="155"/>
      <c r="F74" s="155"/>
      <c r="G74" s="155"/>
      <c r="H74" s="155"/>
      <c r="I74" s="156"/>
      <c r="J74" s="157">
        <f>J215</f>
        <v>0</v>
      </c>
      <c r="K74" s="153"/>
      <c r="L74" s="158"/>
    </row>
    <row r="75" spans="1:31" s="10" customFormat="1" ht="19.899999999999999" customHeight="1">
      <c r="B75" s="159"/>
      <c r="C75" s="98"/>
      <c r="D75" s="160" t="s">
        <v>127</v>
      </c>
      <c r="E75" s="161"/>
      <c r="F75" s="161"/>
      <c r="G75" s="161"/>
      <c r="H75" s="161"/>
      <c r="I75" s="162"/>
      <c r="J75" s="163">
        <f>J216</f>
        <v>0</v>
      </c>
      <c r="K75" s="98"/>
      <c r="L75" s="164"/>
    </row>
    <row r="76" spans="1:31" s="2" customFormat="1" ht="21.75" customHeight="1">
      <c r="A76" s="35"/>
      <c r="B76" s="36"/>
      <c r="C76" s="37"/>
      <c r="D76" s="37"/>
      <c r="E76" s="37"/>
      <c r="F76" s="37"/>
      <c r="G76" s="37"/>
      <c r="H76" s="37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48"/>
      <c r="C77" s="49"/>
      <c r="D77" s="49"/>
      <c r="E77" s="49"/>
      <c r="F77" s="49"/>
      <c r="G77" s="49"/>
      <c r="H77" s="49"/>
      <c r="I77" s="143"/>
      <c r="J77" s="49"/>
      <c r="K77" s="49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50"/>
      <c r="C81" s="51"/>
      <c r="D81" s="51"/>
      <c r="E81" s="51"/>
      <c r="F81" s="51"/>
      <c r="G81" s="51"/>
      <c r="H81" s="51"/>
      <c r="I81" s="146"/>
      <c r="J81" s="51"/>
      <c r="K81" s="51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128</v>
      </c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23.25" customHeight="1">
      <c r="A85" s="35"/>
      <c r="B85" s="36"/>
      <c r="C85" s="37"/>
      <c r="D85" s="37"/>
      <c r="E85" s="380" t="str">
        <f>E7</f>
        <v>Výdejna stravy- Králíček - Stavební úpravy obj.čp1035 na pozemku č.st.77, kú Nové  Město nad Met- etapa 1</v>
      </c>
      <c r="F85" s="381"/>
      <c r="G85" s="381"/>
      <c r="H85" s="381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107</v>
      </c>
      <c r="D86" s="23"/>
      <c r="E86" s="23"/>
      <c r="F86" s="23"/>
      <c r="G86" s="23"/>
      <c r="H86" s="23"/>
      <c r="I86" s="109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80" t="s">
        <v>108</v>
      </c>
      <c r="F87" s="379"/>
      <c r="G87" s="379"/>
      <c r="H87" s="379"/>
      <c r="I87" s="116"/>
      <c r="J87" s="37"/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109</v>
      </c>
      <c r="D88" s="37"/>
      <c r="E88" s="37"/>
      <c r="F88" s="37"/>
      <c r="G88" s="37"/>
      <c r="H88" s="37"/>
      <c r="I88" s="116"/>
      <c r="J88" s="37"/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358" t="str">
        <f>E11</f>
        <v>SO 02 - D.1.1 - STAVBA</v>
      </c>
      <c r="F89" s="379"/>
      <c r="G89" s="379"/>
      <c r="H89" s="379"/>
      <c r="I89" s="116"/>
      <c r="J89" s="37"/>
      <c r="K89" s="37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11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21</v>
      </c>
      <c r="D91" s="37"/>
      <c r="E91" s="37"/>
      <c r="F91" s="28" t="str">
        <f>F14</f>
        <v xml:space="preserve"> Nové  Město nad Met</v>
      </c>
      <c r="G91" s="37"/>
      <c r="H91" s="37"/>
      <c r="I91" s="118" t="s">
        <v>23</v>
      </c>
      <c r="J91" s="60" t="str">
        <f>IF(J14="","",J14)</f>
        <v>22. 5. 2020</v>
      </c>
      <c r="K91" s="37"/>
      <c r="L91" s="11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116"/>
      <c r="J92" s="37"/>
      <c r="K92" s="37"/>
      <c r="L92" s="11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5.7" customHeight="1">
      <c r="A93" s="35"/>
      <c r="B93" s="36"/>
      <c r="C93" s="30" t="s">
        <v>25</v>
      </c>
      <c r="D93" s="37"/>
      <c r="E93" s="37"/>
      <c r="F93" s="28" t="str">
        <f>E17</f>
        <v>SŠ a ZŠ ú Nové  Město nad Met</v>
      </c>
      <c r="G93" s="37"/>
      <c r="H93" s="37"/>
      <c r="I93" s="118" t="s">
        <v>31</v>
      </c>
      <c r="J93" s="33" t="str">
        <f>E23</f>
        <v xml:space="preserve">Ing. Marcela Kalužná </v>
      </c>
      <c r="K93" s="37"/>
      <c r="L93" s="11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25.7" customHeight="1">
      <c r="A94" s="35"/>
      <c r="B94" s="36"/>
      <c r="C94" s="30" t="s">
        <v>29</v>
      </c>
      <c r="D94" s="37"/>
      <c r="E94" s="37"/>
      <c r="F94" s="28" t="str">
        <f>IF(E20="","",E20)</f>
        <v>Vyplň údaj</v>
      </c>
      <c r="G94" s="37"/>
      <c r="H94" s="37"/>
      <c r="I94" s="118" t="s">
        <v>35</v>
      </c>
      <c r="J94" s="33" t="str">
        <f>E26</f>
        <v xml:space="preserve">Ing. Marcela Kalužná </v>
      </c>
      <c r="K94" s="37"/>
      <c r="L94" s="11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117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11" customFormat="1" ht="29.25" customHeight="1">
      <c r="A96" s="165"/>
      <c r="B96" s="166"/>
      <c r="C96" s="167" t="s">
        <v>129</v>
      </c>
      <c r="D96" s="168" t="s">
        <v>57</v>
      </c>
      <c r="E96" s="168" t="s">
        <v>53</v>
      </c>
      <c r="F96" s="168" t="s">
        <v>54</v>
      </c>
      <c r="G96" s="168" t="s">
        <v>130</v>
      </c>
      <c r="H96" s="168" t="s">
        <v>131</v>
      </c>
      <c r="I96" s="169" t="s">
        <v>132</v>
      </c>
      <c r="J96" s="168" t="s">
        <v>114</v>
      </c>
      <c r="K96" s="170" t="s">
        <v>133</v>
      </c>
      <c r="L96" s="171"/>
      <c r="M96" s="69" t="s">
        <v>19</v>
      </c>
      <c r="N96" s="70" t="s">
        <v>42</v>
      </c>
      <c r="O96" s="70" t="s">
        <v>134</v>
      </c>
      <c r="P96" s="70" t="s">
        <v>135</v>
      </c>
      <c r="Q96" s="70" t="s">
        <v>136</v>
      </c>
      <c r="R96" s="70" t="s">
        <v>137</v>
      </c>
      <c r="S96" s="70" t="s">
        <v>138</v>
      </c>
      <c r="T96" s="71" t="s">
        <v>139</v>
      </c>
      <c r="U96" s="165"/>
      <c r="V96" s="165"/>
      <c r="W96" s="165"/>
      <c r="X96" s="165"/>
      <c r="Y96" s="165"/>
      <c r="Z96" s="165"/>
      <c r="AA96" s="165"/>
      <c r="AB96" s="165"/>
      <c r="AC96" s="165"/>
      <c r="AD96" s="165"/>
      <c r="AE96" s="165"/>
    </row>
    <row r="97" spans="1:65" s="2" customFormat="1" ht="22.9" customHeight="1">
      <c r="A97" s="35"/>
      <c r="B97" s="36"/>
      <c r="C97" s="76" t="s">
        <v>140</v>
      </c>
      <c r="D97" s="37"/>
      <c r="E97" s="37"/>
      <c r="F97" s="37"/>
      <c r="G97" s="37"/>
      <c r="H97" s="37"/>
      <c r="I97" s="116"/>
      <c r="J97" s="172">
        <f>BK97</f>
        <v>0</v>
      </c>
      <c r="K97" s="37"/>
      <c r="L97" s="40"/>
      <c r="M97" s="72"/>
      <c r="N97" s="173"/>
      <c r="O97" s="73"/>
      <c r="P97" s="174">
        <f>P98+P215</f>
        <v>0</v>
      </c>
      <c r="Q97" s="73"/>
      <c r="R97" s="174">
        <f>R98+R215</f>
        <v>51.441457040000003</v>
      </c>
      <c r="S97" s="73"/>
      <c r="T97" s="175">
        <f>T98+T215</f>
        <v>13.528520000000002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71</v>
      </c>
      <c r="AU97" s="18" t="s">
        <v>115</v>
      </c>
      <c r="BK97" s="176">
        <f>BK98+BK215</f>
        <v>0</v>
      </c>
    </row>
    <row r="98" spans="1:65" s="12" customFormat="1" ht="25.9" customHeight="1">
      <c r="B98" s="177"/>
      <c r="C98" s="178"/>
      <c r="D98" s="179" t="s">
        <v>71</v>
      </c>
      <c r="E98" s="180" t="s">
        <v>141</v>
      </c>
      <c r="F98" s="180" t="s">
        <v>142</v>
      </c>
      <c r="G98" s="178"/>
      <c r="H98" s="178"/>
      <c r="I98" s="181"/>
      <c r="J98" s="182">
        <f>BK98</f>
        <v>0</v>
      </c>
      <c r="K98" s="178"/>
      <c r="L98" s="183"/>
      <c r="M98" s="184"/>
      <c r="N98" s="185"/>
      <c r="O98" s="185"/>
      <c r="P98" s="186">
        <f>P99+P107+P111+P136+P145+P156+P161+P204+P212</f>
        <v>0</v>
      </c>
      <c r="Q98" s="185"/>
      <c r="R98" s="186">
        <f>R99+R107+R111+R136+R145+R156+R161+R204+R212</f>
        <v>51.397881360000007</v>
      </c>
      <c r="S98" s="185"/>
      <c r="T98" s="187">
        <f>T99+T107+T111+T136+T145+T156+T161+T204+T212</f>
        <v>13.528520000000002</v>
      </c>
      <c r="AR98" s="188" t="s">
        <v>79</v>
      </c>
      <c r="AT98" s="189" t="s">
        <v>71</v>
      </c>
      <c r="AU98" s="189" t="s">
        <v>72</v>
      </c>
      <c r="AY98" s="188" t="s">
        <v>143</v>
      </c>
      <c r="BK98" s="190">
        <f>BK99+BK107+BK111+BK136+BK145+BK156+BK161+BK204+BK212</f>
        <v>0</v>
      </c>
    </row>
    <row r="99" spans="1:65" s="12" customFormat="1" ht="22.9" customHeight="1">
      <c r="B99" s="177"/>
      <c r="C99" s="178"/>
      <c r="D99" s="179" t="s">
        <v>71</v>
      </c>
      <c r="E99" s="191" t="s">
        <v>79</v>
      </c>
      <c r="F99" s="191" t="s">
        <v>144</v>
      </c>
      <c r="G99" s="178"/>
      <c r="H99" s="178"/>
      <c r="I99" s="181"/>
      <c r="J99" s="192">
        <f>BK99</f>
        <v>0</v>
      </c>
      <c r="K99" s="178"/>
      <c r="L99" s="183"/>
      <c r="M99" s="184"/>
      <c r="N99" s="185"/>
      <c r="O99" s="185"/>
      <c r="P99" s="186">
        <f>SUM(P100:P106)</f>
        <v>0</v>
      </c>
      <c r="Q99" s="185"/>
      <c r="R99" s="186">
        <f>SUM(R100:R106)</f>
        <v>0</v>
      </c>
      <c r="S99" s="185"/>
      <c r="T99" s="187">
        <f>SUM(T100:T106)</f>
        <v>0</v>
      </c>
      <c r="AR99" s="188" t="s">
        <v>79</v>
      </c>
      <c r="AT99" s="189" t="s">
        <v>71</v>
      </c>
      <c r="AU99" s="189" t="s">
        <v>79</v>
      </c>
      <c r="AY99" s="188" t="s">
        <v>143</v>
      </c>
      <c r="BK99" s="190">
        <f>SUM(BK100:BK106)</f>
        <v>0</v>
      </c>
    </row>
    <row r="100" spans="1:65" s="2" customFormat="1" ht="16.5" customHeight="1">
      <c r="A100" s="35"/>
      <c r="B100" s="36"/>
      <c r="C100" s="193" t="s">
        <v>79</v>
      </c>
      <c r="D100" s="193" t="s">
        <v>145</v>
      </c>
      <c r="E100" s="194" t="s">
        <v>146</v>
      </c>
      <c r="F100" s="195" t="s">
        <v>147</v>
      </c>
      <c r="G100" s="196" t="s">
        <v>148</v>
      </c>
      <c r="H100" s="197">
        <v>0.16</v>
      </c>
      <c r="I100" s="198"/>
      <c r="J100" s="199">
        <f>ROUND(I100*H100,2)</f>
        <v>0</v>
      </c>
      <c r="K100" s="195" t="s">
        <v>149</v>
      </c>
      <c r="L100" s="40"/>
      <c r="M100" s="200" t="s">
        <v>19</v>
      </c>
      <c r="N100" s="201" t="s">
        <v>43</v>
      </c>
      <c r="O100" s="65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04" t="s">
        <v>150</v>
      </c>
      <c r="AT100" s="204" t="s">
        <v>145</v>
      </c>
      <c r="AU100" s="204" t="s">
        <v>81</v>
      </c>
      <c r="AY100" s="18" t="s">
        <v>143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8" t="s">
        <v>79</v>
      </c>
      <c r="BK100" s="205">
        <f>ROUND(I100*H100,2)</f>
        <v>0</v>
      </c>
      <c r="BL100" s="18" t="s">
        <v>150</v>
      </c>
      <c r="BM100" s="204" t="s">
        <v>151</v>
      </c>
    </row>
    <row r="101" spans="1:65" s="2" customFormat="1" ht="19.5">
      <c r="A101" s="35"/>
      <c r="B101" s="36"/>
      <c r="C101" s="37"/>
      <c r="D101" s="206" t="s">
        <v>152</v>
      </c>
      <c r="E101" s="37"/>
      <c r="F101" s="207" t="s">
        <v>153</v>
      </c>
      <c r="G101" s="37"/>
      <c r="H101" s="37"/>
      <c r="I101" s="116"/>
      <c r="J101" s="37"/>
      <c r="K101" s="37"/>
      <c r="L101" s="40"/>
      <c r="M101" s="208"/>
      <c r="N101" s="209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152</v>
      </c>
      <c r="AU101" s="18" t="s">
        <v>81</v>
      </c>
    </row>
    <row r="102" spans="1:65" s="13" customFormat="1">
      <c r="B102" s="210"/>
      <c r="C102" s="211"/>
      <c r="D102" s="206" t="s">
        <v>154</v>
      </c>
      <c r="E102" s="212" t="s">
        <v>19</v>
      </c>
      <c r="F102" s="213" t="s">
        <v>155</v>
      </c>
      <c r="G102" s="211"/>
      <c r="H102" s="214">
        <v>0.16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154</v>
      </c>
      <c r="AU102" s="220" t="s">
        <v>81</v>
      </c>
      <c r="AV102" s="13" t="s">
        <v>81</v>
      </c>
      <c r="AW102" s="13" t="s">
        <v>34</v>
      </c>
      <c r="AX102" s="13" t="s">
        <v>79</v>
      </c>
      <c r="AY102" s="220" t="s">
        <v>143</v>
      </c>
    </row>
    <row r="103" spans="1:65" s="2" customFormat="1" ht="21.75" customHeight="1">
      <c r="A103" s="35"/>
      <c r="B103" s="36"/>
      <c r="C103" s="193" t="s">
        <v>81</v>
      </c>
      <c r="D103" s="193" t="s">
        <v>145</v>
      </c>
      <c r="E103" s="194" t="s">
        <v>156</v>
      </c>
      <c r="F103" s="195" t="s">
        <v>157</v>
      </c>
      <c r="G103" s="196" t="s">
        <v>148</v>
      </c>
      <c r="H103" s="197">
        <v>0.16</v>
      </c>
      <c r="I103" s="198"/>
      <c r="J103" s="199">
        <f>ROUND(I103*H103,2)</f>
        <v>0</v>
      </c>
      <c r="K103" s="195" t="s">
        <v>149</v>
      </c>
      <c r="L103" s="40"/>
      <c r="M103" s="200" t="s">
        <v>19</v>
      </c>
      <c r="N103" s="201" t="s">
        <v>43</v>
      </c>
      <c r="O103" s="65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150</v>
      </c>
      <c r="AT103" s="204" t="s">
        <v>145</v>
      </c>
      <c r="AU103" s="204" t="s">
        <v>81</v>
      </c>
      <c r="AY103" s="18" t="s">
        <v>143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79</v>
      </c>
      <c r="BK103" s="205">
        <f>ROUND(I103*H103,2)</f>
        <v>0</v>
      </c>
      <c r="BL103" s="18" t="s">
        <v>150</v>
      </c>
      <c r="BM103" s="204" t="s">
        <v>158</v>
      </c>
    </row>
    <row r="104" spans="1:65" s="2" customFormat="1" ht="29.25">
      <c r="A104" s="35"/>
      <c r="B104" s="36"/>
      <c r="C104" s="37"/>
      <c r="D104" s="206" t="s">
        <v>152</v>
      </c>
      <c r="E104" s="37"/>
      <c r="F104" s="207" t="s">
        <v>159</v>
      </c>
      <c r="G104" s="37"/>
      <c r="H104" s="37"/>
      <c r="I104" s="116"/>
      <c r="J104" s="37"/>
      <c r="K104" s="37"/>
      <c r="L104" s="40"/>
      <c r="M104" s="208"/>
      <c r="N104" s="209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152</v>
      </c>
      <c r="AU104" s="18" t="s">
        <v>81</v>
      </c>
    </row>
    <row r="105" spans="1:65" s="2" customFormat="1" ht="21.75" customHeight="1">
      <c r="A105" s="35"/>
      <c r="B105" s="36"/>
      <c r="C105" s="193" t="s">
        <v>160</v>
      </c>
      <c r="D105" s="193" t="s">
        <v>145</v>
      </c>
      <c r="E105" s="194" t="s">
        <v>161</v>
      </c>
      <c r="F105" s="195" t="s">
        <v>162</v>
      </c>
      <c r="G105" s="196" t="s">
        <v>148</v>
      </c>
      <c r="H105" s="197">
        <v>0.16</v>
      </c>
      <c r="I105" s="198"/>
      <c r="J105" s="199">
        <f>ROUND(I105*H105,2)</f>
        <v>0</v>
      </c>
      <c r="K105" s="195" t="s">
        <v>149</v>
      </c>
      <c r="L105" s="40"/>
      <c r="M105" s="200" t="s">
        <v>19</v>
      </c>
      <c r="N105" s="201" t="s">
        <v>43</v>
      </c>
      <c r="O105" s="65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150</v>
      </c>
      <c r="AT105" s="204" t="s">
        <v>145</v>
      </c>
      <c r="AU105" s="204" t="s">
        <v>81</v>
      </c>
      <c r="AY105" s="18" t="s">
        <v>143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79</v>
      </c>
      <c r="BK105" s="205">
        <f>ROUND(I105*H105,2)</f>
        <v>0</v>
      </c>
      <c r="BL105" s="18" t="s">
        <v>150</v>
      </c>
      <c r="BM105" s="204" t="s">
        <v>163</v>
      </c>
    </row>
    <row r="106" spans="1:65" s="2" customFormat="1" ht="19.5">
      <c r="A106" s="35"/>
      <c r="B106" s="36"/>
      <c r="C106" s="37"/>
      <c r="D106" s="206" t="s">
        <v>152</v>
      </c>
      <c r="E106" s="37"/>
      <c r="F106" s="207" t="s">
        <v>164</v>
      </c>
      <c r="G106" s="37"/>
      <c r="H106" s="37"/>
      <c r="I106" s="116"/>
      <c r="J106" s="37"/>
      <c r="K106" s="37"/>
      <c r="L106" s="40"/>
      <c r="M106" s="208"/>
      <c r="N106" s="209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152</v>
      </c>
      <c r="AU106" s="18" t="s">
        <v>81</v>
      </c>
    </row>
    <row r="107" spans="1:65" s="12" customFormat="1" ht="22.9" customHeight="1">
      <c r="B107" s="177"/>
      <c r="C107" s="178"/>
      <c r="D107" s="179" t="s">
        <v>71</v>
      </c>
      <c r="E107" s="191" t="s">
        <v>81</v>
      </c>
      <c r="F107" s="191" t="s">
        <v>165</v>
      </c>
      <c r="G107" s="178"/>
      <c r="H107" s="178"/>
      <c r="I107" s="181"/>
      <c r="J107" s="192">
        <f>BK107</f>
        <v>0</v>
      </c>
      <c r="K107" s="178"/>
      <c r="L107" s="183"/>
      <c r="M107" s="184"/>
      <c r="N107" s="185"/>
      <c r="O107" s="185"/>
      <c r="P107" s="186">
        <f>SUM(P108:P110)</f>
        <v>0</v>
      </c>
      <c r="Q107" s="185"/>
      <c r="R107" s="186">
        <f>SUM(R108:R110)</f>
        <v>0.3925264</v>
      </c>
      <c r="S107" s="185"/>
      <c r="T107" s="187">
        <f>SUM(T108:T110)</f>
        <v>0</v>
      </c>
      <c r="AR107" s="188" t="s">
        <v>79</v>
      </c>
      <c r="AT107" s="189" t="s">
        <v>71</v>
      </c>
      <c r="AU107" s="189" t="s">
        <v>79</v>
      </c>
      <c r="AY107" s="188" t="s">
        <v>143</v>
      </c>
      <c r="BK107" s="190">
        <f>SUM(BK108:BK110)</f>
        <v>0</v>
      </c>
    </row>
    <row r="108" spans="1:65" s="2" customFormat="1" ht="16.5" customHeight="1">
      <c r="A108" s="35"/>
      <c r="B108" s="36"/>
      <c r="C108" s="193" t="s">
        <v>150</v>
      </c>
      <c r="D108" s="193" t="s">
        <v>145</v>
      </c>
      <c r="E108" s="194" t="s">
        <v>166</v>
      </c>
      <c r="F108" s="195" t="s">
        <v>167</v>
      </c>
      <c r="G108" s="196" t="s">
        <v>148</v>
      </c>
      <c r="H108" s="197">
        <v>0.16</v>
      </c>
      <c r="I108" s="198"/>
      <c r="J108" s="199">
        <f>ROUND(I108*H108,2)</f>
        <v>0</v>
      </c>
      <c r="K108" s="195" t="s">
        <v>149</v>
      </c>
      <c r="L108" s="40"/>
      <c r="M108" s="200" t="s">
        <v>19</v>
      </c>
      <c r="N108" s="201" t="s">
        <v>43</v>
      </c>
      <c r="O108" s="65"/>
      <c r="P108" s="202">
        <f>O108*H108</f>
        <v>0</v>
      </c>
      <c r="Q108" s="202">
        <v>2.45329</v>
      </c>
      <c r="R108" s="202">
        <f>Q108*H108</f>
        <v>0.3925264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150</v>
      </c>
      <c r="AT108" s="204" t="s">
        <v>145</v>
      </c>
      <c r="AU108" s="204" t="s">
        <v>81</v>
      </c>
      <c r="AY108" s="18" t="s">
        <v>143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8" t="s">
        <v>79</v>
      </c>
      <c r="BK108" s="205">
        <f>ROUND(I108*H108,2)</f>
        <v>0</v>
      </c>
      <c r="BL108" s="18" t="s">
        <v>150</v>
      </c>
      <c r="BM108" s="204" t="s">
        <v>168</v>
      </c>
    </row>
    <row r="109" spans="1:65" s="2" customFormat="1" ht="19.5">
      <c r="A109" s="35"/>
      <c r="B109" s="36"/>
      <c r="C109" s="37"/>
      <c r="D109" s="206" t="s">
        <v>152</v>
      </c>
      <c r="E109" s="37"/>
      <c r="F109" s="207" t="s">
        <v>169</v>
      </c>
      <c r="G109" s="37"/>
      <c r="H109" s="37"/>
      <c r="I109" s="116"/>
      <c r="J109" s="37"/>
      <c r="K109" s="37"/>
      <c r="L109" s="40"/>
      <c r="M109" s="208"/>
      <c r="N109" s="209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152</v>
      </c>
      <c r="AU109" s="18" t="s">
        <v>81</v>
      </c>
    </row>
    <row r="110" spans="1:65" s="13" customFormat="1">
      <c r="B110" s="210"/>
      <c r="C110" s="211"/>
      <c r="D110" s="206" t="s">
        <v>154</v>
      </c>
      <c r="E110" s="212" t="s">
        <v>19</v>
      </c>
      <c r="F110" s="213" t="s">
        <v>155</v>
      </c>
      <c r="G110" s="211"/>
      <c r="H110" s="214">
        <v>0.16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154</v>
      </c>
      <c r="AU110" s="220" t="s">
        <v>81</v>
      </c>
      <c r="AV110" s="13" t="s">
        <v>81</v>
      </c>
      <c r="AW110" s="13" t="s">
        <v>34</v>
      </c>
      <c r="AX110" s="13" t="s">
        <v>79</v>
      </c>
      <c r="AY110" s="220" t="s">
        <v>143</v>
      </c>
    </row>
    <row r="111" spans="1:65" s="12" customFormat="1" ht="22.9" customHeight="1">
      <c r="B111" s="177"/>
      <c r="C111" s="178"/>
      <c r="D111" s="179" t="s">
        <v>71</v>
      </c>
      <c r="E111" s="191" t="s">
        <v>160</v>
      </c>
      <c r="F111" s="191" t="s">
        <v>170</v>
      </c>
      <c r="G111" s="178"/>
      <c r="H111" s="178"/>
      <c r="I111" s="181"/>
      <c r="J111" s="192">
        <f>BK111</f>
        <v>0</v>
      </c>
      <c r="K111" s="178"/>
      <c r="L111" s="183"/>
      <c r="M111" s="184"/>
      <c r="N111" s="185"/>
      <c r="O111" s="185"/>
      <c r="P111" s="186">
        <f>SUM(P112:P135)</f>
        <v>0</v>
      </c>
      <c r="Q111" s="185"/>
      <c r="R111" s="186">
        <f>SUM(R112:R135)</f>
        <v>22.16252884</v>
      </c>
      <c r="S111" s="185"/>
      <c r="T111" s="187">
        <f>SUM(T112:T135)</f>
        <v>0</v>
      </c>
      <c r="AR111" s="188" t="s">
        <v>79</v>
      </c>
      <c r="AT111" s="189" t="s">
        <v>71</v>
      </c>
      <c r="AU111" s="189" t="s">
        <v>79</v>
      </c>
      <c r="AY111" s="188" t="s">
        <v>143</v>
      </c>
      <c r="BK111" s="190">
        <f>SUM(BK112:BK135)</f>
        <v>0</v>
      </c>
    </row>
    <row r="112" spans="1:65" s="2" customFormat="1" ht="21.75" customHeight="1">
      <c r="A112" s="35"/>
      <c r="B112" s="36"/>
      <c r="C112" s="193" t="s">
        <v>171</v>
      </c>
      <c r="D112" s="193" t="s">
        <v>145</v>
      </c>
      <c r="E112" s="194" t="s">
        <v>172</v>
      </c>
      <c r="F112" s="195" t="s">
        <v>173</v>
      </c>
      <c r="G112" s="196" t="s">
        <v>174</v>
      </c>
      <c r="H112" s="197">
        <v>7.25</v>
      </c>
      <c r="I112" s="198"/>
      <c r="J112" s="199">
        <f>ROUND(I112*H112,2)</f>
        <v>0</v>
      </c>
      <c r="K112" s="195" t="s">
        <v>149</v>
      </c>
      <c r="L112" s="40"/>
      <c r="M112" s="200" t="s">
        <v>19</v>
      </c>
      <c r="N112" s="201" t="s">
        <v>43</v>
      </c>
      <c r="O112" s="65"/>
      <c r="P112" s="202">
        <f>O112*H112</f>
        <v>0</v>
      </c>
      <c r="Q112" s="202">
        <v>0.55291000000000001</v>
      </c>
      <c r="R112" s="202">
        <f>Q112*H112</f>
        <v>4.0085975000000005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150</v>
      </c>
      <c r="AT112" s="204" t="s">
        <v>145</v>
      </c>
      <c r="AU112" s="204" t="s">
        <v>81</v>
      </c>
      <c r="AY112" s="18" t="s">
        <v>143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8" t="s">
        <v>79</v>
      </c>
      <c r="BK112" s="205">
        <f>ROUND(I112*H112,2)</f>
        <v>0</v>
      </c>
      <c r="BL112" s="18" t="s">
        <v>150</v>
      </c>
      <c r="BM112" s="204" t="s">
        <v>175</v>
      </c>
    </row>
    <row r="113" spans="1:65" s="2" customFormat="1" ht="19.5">
      <c r="A113" s="35"/>
      <c r="B113" s="36"/>
      <c r="C113" s="37"/>
      <c r="D113" s="206" t="s">
        <v>152</v>
      </c>
      <c r="E113" s="37"/>
      <c r="F113" s="207" t="s">
        <v>176</v>
      </c>
      <c r="G113" s="37"/>
      <c r="H113" s="37"/>
      <c r="I113" s="116"/>
      <c r="J113" s="37"/>
      <c r="K113" s="37"/>
      <c r="L113" s="40"/>
      <c r="M113" s="208"/>
      <c r="N113" s="209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152</v>
      </c>
      <c r="AU113" s="18" t="s">
        <v>81</v>
      </c>
    </row>
    <row r="114" spans="1:65" s="13" customFormat="1" ht="22.5">
      <c r="B114" s="210"/>
      <c r="C114" s="211"/>
      <c r="D114" s="206" t="s">
        <v>154</v>
      </c>
      <c r="E114" s="212" t="s">
        <v>19</v>
      </c>
      <c r="F114" s="213" t="s">
        <v>177</v>
      </c>
      <c r="G114" s="211"/>
      <c r="H114" s="214">
        <v>7.25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154</v>
      </c>
      <c r="AU114" s="220" t="s">
        <v>81</v>
      </c>
      <c r="AV114" s="13" t="s">
        <v>81</v>
      </c>
      <c r="AW114" s="13" t="s">
        <v>34</v>
      </c>
      <c r="AX114" s="13" t="s">
        <v>79</v>
      </c>
      <c r="AY114" s="220" t="s">
        <v>143</v>
      </c>
    </row>
    <row r="115" spans="1:65" s="2" customFormat="1" ht="21.75" customHeight="1">
      <c r="A115" s="35"/>
      <c r="B115" s="36"/>
      <c r="C115" s="193" t="s">
        <v>178</v>
      </c>
      <c r="D115" s="193" t="s">
        <v>145</v>
      </c>
      <c r="E115" s="194" t="s">
        <v>179</v>
      </c>
      <c r="F115" s="195" t="s">
        <v>180</v>
      </c>
      <c r="G115" s="196" t="s">
        <v>174</v>
      </c>
      <c r="H115" s="197">
        <v>6.3109999999999999</v>
      </c>
      <c r="I115" s="198"/>
      <c r="J115" s="199">
        <f>ROUND(I115*H115,2)</f>
        <v>0</v>
      </c>
      <c r="K115" s="195" t="s">
        <v>149</v>
      </c>
      <c r="L115" s="40"/>
      <c r="M115" s="200" t="s">
        <v>19</v>
      </c>
      <c r="N115" s="201" t="s">
        <v>43</v>
      </c>
      <c r="O115" s="65"/>
      <c r="P115" s="202">
        <f>O115*H115</f>
        <v>0</v>
      </c>
      <c r="Q115" s="202">
        <v>0.67488999999999999</v>
      </c>
      <c r="R115" s="202">
        <f>Q115*H115</f>
        <v>4.2592307900000002</v>
      </c>
      <c r="S115" s="202">
        <v>0</v>
      </c>
      <c r="T115" s="203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04" t="s">
        <v>150</v>
      </c>
      <c r="AT115" s="204" t="s">
        <v>145</v>
      </c>
      <c r="AU115" s="204" t="s">
        <v>81</v>
      </c>
      <c r="AY115" s="18" t="s">
        <v>143</v>
      </c>
      <c r="BE115" s="205">
        <f>IF(N115="základní",J115,0)</f>
        <v>0</v>
      </c>
      <c r="BF115" s="205">
        <f>IF(N115="snížená",J115,0)</f>
        <v>0</v>
      </c>
      <c r="BG115" s="205">
        <f>IF(N115="zákl. přenesená",J115,0)</f>
        <v>0</v>
      </c>
      <c r="BH115" s="205">
        <f>IF(N115="sníž. přenesená",J115,0)</f>
        <v>0</v>
      </c>
      <c r="BI115" s="205">
        <f>IF(N115="nulová",J115,0)</f>
        <v>0</v>
      </c>
      <c r="BJ115" s="18" t="s">
        <v>79</v>
      </c>
      <c r="BK115" s="205">
        <f>ROUND(I115*H115,2)</f>
        <v>0</v>
      </c>
      <c r="BL115" s="18" t="s">
        <v>150</v>
      </c>
      <c r="BM115" s="204" t="s">
        <v>181</v>
      </c>
    </row>
    <row r="116" spans="1:65" s="2" customFormat="1" ht="19.5">
      <c r="A116" s="35"/>
      <c r="B116" s="36"/>
      <c r="C116" s="37"/>
      <c r="D116" s="206" t="s">
        <v>152</v>
      </c>
      <c r="E116" s="37"/>
      <c r="F116" s="207" t="s">
        <v>182</v>
      </c>
      <c r="G116" s="37"/>
      <c r="H116" s="37"/>
      <c r="I116" s="116"/>
      <c r="J116" s="37"/>
      <c r="K116" s="37"/>
      <c r="L116" s="40"/>
      <c r="M116" s="208"/>
      <c r="N116" s="209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152</v>
      </c>
      <c r="AU116" s="18" t="s">
        <v>81</v>
      </c>
    </row>
    <row r="117" spans="1:65" s="13" customFormat="1">
      <c r="B117" s="210"/>
      <c r="C117" s="211"/>
      <c r="D117" s="206" t="s">
        <v>154</v>
      </c>
      <c r="E117" s="212" t="s">
        <v>19</v>
      </c>
      <c r="F117" s="213" t="s">
        <v>183</v>
      </c>
      <c r="G117" s="211"/>
      <c r="H117" s="214">
        <v>6.3109999999999999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154</v>
      </c>
      <c r="AU117" s="220" t="s">
        <v>81</v>
      </c>
      <c r="AV117" s="13" t="s">
        <v>81</v>
      </c>
      <c r="AW117" s="13" t="s">
        <v>34</v>
      </c>
      <c r="AX117" s="13" t="s">
        <v>79</v>
      </c>
      <c r="AY117" s="220" t="s">
        <v>143</v>
      </c>
    </row>
    <row r="118" spans="1:65" s="2" customFormat="1" ht="16.5" customHeight="1">
      <c r="A118" s="35"/>
      <c r="B118" s="36"/>
      <c r="C118" s="193" t="s">
        <v>184</v>
      </c>
      <c r="D118" s="193" t="s">
        <v>145</v>
      </c>
      <c r="E118" s="194" t="s">
        <v>185</v>
      </c>
      <c r="F118" s="195" t="s">
        <v>186</v>
      </c>
      <c r="G118" s="196" t="s">
        <v>187</v>
      </c>
      <c r="H118" s="197">
        <v>0.115</v>
      </c>
      <c r="I118" s="198"/>
      <c r="J118" s="199">
        <f>ROUND(I118*H118,2)</f>
        <v>0</v>
      </c>
      <c r="K118" s="195" t="s">
        <v>149</v>
      </c>
      <c r="L118" s="40"/>
      <c r="M118" s="200" t="s">
        <v>19</v>
      </c>
      <c r="N118" s="201" t="s">
        <v>43</v>
      </c>
      <c r="O118" s="65"/>
      <c r="P118" s="202">
        <f>O118*H118</f>
        <v>0</v>
      </c>
      <c r="Q118" s="202">
        <v>1.04881</v>
      </c>
      <c r="R118" s="202">
        <f>Q118*H118</f>
        <v>0.12061315</v>
      </c>
      <c r="S118" s="202">
        <v>0</v>
      </c>
      <c r="T118" s="203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150</v>
      </c>
      <c r="AT118" s="204" t="s">
        <v>145</v>
      </c>
      <c r="AU118" s="204" t="s">
        <v>81</v>
      </c>
      <c r="AY118" s="18" t="s">
        <v>143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8" t="s">
        <v>79</v>
      </c>
      <c r="BK118" s="205">
        <f>ROUND(I118*H118,2)</f>
        <v>0</v>
      </c>
      <c r="BL118" s="18" t="s">
        <v>150</v>
      </c>
      <c r="BM118" s="204" t="s">
        <v>188</v>
      </c>
    </row>
    <row r="119" spans="1:65" s="2" customFormat="1" ht="29.25">
      <c r="A119" s="35"/>
      <c r="B119" s="36"/>
      <c r="C119" s="37"/>
      <c r="D119" s="206" t="s">
        <v>152</v>
      </c>
      <c r="E119" s="37"/>
      <c r="F119" s="207" t="s">
        <v>189</v>
      </c>
      <c r="G119" s="37"/>
      <c r="H119" s="37"/>
      <c r="I119" s="116"/>
      <c r="J119" s="37"/>
      <c r="K119" s="37"/>
      <c r="L119" s="40"/>
      <c r="M119" s="208"/>
      <c r="N119" s="209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152</v>
      </c>
      <c r="AU119" s="18" t="s">
        <v>81</v>
      </c>
    </row>
    <row r="120" spans="1:65" s="13" customFormat="1">
      <c r="B120" s="210"/>
      <c r="C120" s="211"/>
      <c r="D120" s="206" t="s">
        <v>154</v>
      </c>
      <c r="E120" s="212" t="s">
        <v>19</v>
      </c>
      <c r="F120" s="213" t="s">
        <v>190</v>
      </c>
      <c r="G120" s="211"/>
      <c r="H120" s="214">
        <v>4.8000000000000001E-2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154</v>
      </c>
      <c r="AU120" s="220" t="s">
        <v>81</v>
      </c>
      <c r="AV120" s="13" t="s">
        <v>81</v>
      </c>
      <c r="AW120" s="13" t="s">
        <v>34</v>
      </c>
      <c r="AX120" s="13" t="s">
        <v>72</v>
      </c>
      <c r="AY120" s="220" t="s">
        <v>143</v>
      </c>
    </row>
    <row r="121" spans="1:65" s="13" customFormat="1">
      <c r="B121" s="210"/>
      <c r="C121" s="211"/>
      <c r="D121" s="206" t="s">
        <v>154</v>
      </c>
      <c r="E121" s="212" t="s">
        <v>19</v>
      </c>
      <c r="F121" s="213" t="s">
        <v>191</v>
      </c>
      <c r="G121" s="211"/>
      <c r="H121" s="214">
        <v>6.7000000000000004E-2</v>
      </c>
      <c r="I121" s="215"/>
      <c r="J121" s="211"/>
      <c r="K121" s="211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154</v>
      </c>
      <c r="AU121" s="220" t="s">
        <v>81</v>
      </c>
      <c r="AV121" s="13" t="s">
        <v>81</v>
      </c>
      <c r="AW121" s="13" t="s">
        <v>34</v>
      </c>
      <c r="AX121" s="13" t="s">
        <v>72</v>
      </c>
      <c r="AY121" s="220" t="s">
        <v>143</v>
      </c>
    </row>
    <row r="122" spans="1:65" s="14" customFormat="1">
      <c r="B122" s="221"/>
      <c r="C122" s="222"/>
      <c r="D122" s="206" t="s">
        <v>154</v>
      </c>
      <c r="E122" s="223" t="s">
        <v>19</v>
      </c>
      <c r="F122" s="224" t="s">
        <v>192</v>
      </c>
      <c r="G122" s="222"/>
      <c r="H122" s="225">
        <v>0.115</v>
      </c>
      <c r="I122" s="226"/>
      <c r="J122" s="222"/>
      <c r="K122" s="222"/>
      <c r="L122" s="227"/>
      <c r="M122" s="228"/>
      <c r="N122" s="229"/>
      <c r="O122" s="229"/>
      <c r="P122" s="229"/>
      <c r="Q122" s="229"/>
      <c r="R122" s="229"/>
      <c r="S122" s="229"/>
      <c r="T122" s="230"/>
      <c r="AT122" s="231" t="s">
        <v>154</v>
      </c>
      <c r="AU122" s="231" t="s">
        <v>81</v>
      </c>
      <c r="AV122" s="14" t="s">
        <v>150</v>
      </c>
      <c r="AW122" s="14" t="s">
        <v>34</v>
      </c>
      <c r="AX122" s="14" t="s">
        <v>79</v>
      </c>
      <c r="AY122" s="231" t="s">
        <v>143</v>
      </c>
    </row>
    <row r="123" spans="1:65" s="2" customFormat="1" ht="33" customHeight="1">
      <c r="A123" s="35"/>
      <c r="B123" s="36"/>
      <c r="C123" s="193" t="s">
        <v>193</v>
      </c>
      <c r="D123" s="193" t="s">
        <v>145</v>
      </c>
      <c r="E123" s="194" t="s">
        <v>194</v>
      </c>
      <c r="F123" s="195" t="s">
        <v>195</v>
      </c>
      <c r="G123" s="196" t="s">
        <v>196</v>
      </c>
      <c r="H123" s="197">
        <v>1</v>
      </c>
      <c r="I123" s="198"/>
      <c r="J123" s="199">
        <f>ROUND(I123*H123,2)</f>
        <v>0</v>
      </c>
      <c r="K123" s="195" t="s">
        <v>19</v>
      </c>
      <c r="L123" s="40"/>
      <c r="M123" s="200" t="s">
        <v>19</v>
      </c>
      <c r="N123" s="201" t="s">
        <v>43</v>
      </c>
      <c r="O123" s="65"/>
      <c r="P123" s="202">
        <f>O123*H123</f>
        <v>0</v>
      </c>
      <c r="Q123" s="202">
        <v>4.6940000000000003E-2</v>
      </c>
      <c r="R123" s="202">
        <f>Q123*H123</f>
        <v>4.6940000000000003E-2</v>
      </c>
      <c r="S123" s="202">
        <v>0</v>
      </c>
      <c r="T123" s="20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4" t="s">
        <v>150</v>
      </c>
      <c r="AT123" s="204" t="s">
        <v>145</v>
      </c>
      <c r="AU123" s="204" t="s">
        <v>81</v>
      </c>
      <c r="AY123" s="18" t="s">
        <v>143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8" t="s">
        <v>79</v>
      </c>
      <c r="BK123" s="205">
        <f>ROUND(I123*H123,2)</f>
        <v>0</v>
      </c>
      <c r="BL123" s="18" t="s">
        <v>150</v>
      </c>
      <c r="BM123" s="204" t="s">
        <v>197</v>
      </c>
    </row>
    <row r="124" spans="1:65" s="2" customFormat="1" ht="29.25">
      <c r="A124" s="35"/>
      <c r="B124" s="36"/>
      <c r="C124" s="37"/>
      <c r="D124" s="206" t="s">
        <v>152</v>
      </c>
      <c r="E124" s="37"/>
      <c r="F124" s="207" t="s">
        <v>198</v>
      </c>
      <c r="G124" s="37"/>
      <c r="H124" s="37"/>
      <c r="I124" s="116"/>
      <c r="J124" s="37"/>
      <c r="K124" s="37"/>
      <c r="L124" s="40"/>
      <c r="M124" s="208"/>
      <c r="N124" s="209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152</v>
      </c>
      <c r="AU124" s="18" t="s">
        <v>81</v>
      </c>
    </row>
    <row r="125" spans="1:65" s="2" customFormat="1" ht="55.5" customHeight="1">
      <c r="A125" s="35"/>
      <c r="B125" s="36"/>
      <c r="C125" s="193" t="s">
        <v>199</v>
      </c>
      <c r="D125" s="193" t="s">
        <v>145</v>
      </c>
      <c r="E125" s="194" t="s">
        <v>200</v>
      </c>
      <c r="F125" s="195" t="s">
        <v>201</v>
      </c>
      <c r="G125" s="196" t="s">
        <v>202</v>
      </c>
      <c r="H125" s="197">
        <v>1</v>
      </c>
      <c r="I125" s="198"/>
      <c r="J125" s="199">
        <f>ROUND(I125*H125,2)</f>
        <v>0</v>
      </c>
      <c r="K125" s="195" t="s">
        <v>19</v>
      </c>
      <c r="L125" s="40"/>
      <c r="M125" s="200" t="s">
        <v>19</v>
      </c>
      <c r="N125" s="201" t="s">
        <v>43</v>
      </c>
      <c r="O125" s="65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4" t="s">
        <v>150</v>
      </c>
      <c r="AT125" s="204" t="s">
        <v>145</v>
      </c>
      <c r="AU125" s="204" t="s">
        <v>81</v>
      </c>
      <c r="AY125" s="18" t="s">
        <v>143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8" t="s">
        <v>79</v>
      </c>
      <c r="BK125" s="205">
        <f>ROUND(I125*H125,2)</f>
        <v>0</v>
      </c>
      <c r="BL125" s="18" t="s">
        <v>150</v>
      </c>
      <c r="BM125" s="204" t="s">
        <v>203</v>
      </c>
    </row>
    <row r="126" spans="1:65" s="2" customFormat="1" ht="39">
      <c r="A126" s="35"/>
      <c r="B126" s="36"/>
      <c r="C126" s="37"/>
      <c r="D126" s="206" t="s">
        <v>152</v>
      </c>
      <c r="E126" s="37"/>
      <c r="F126" s="207" t="s">
        <v>204</v>
      </c>
      <c r="G126" s="37"/>
      <c r="H126" s="37"/>
      <c r="I126" s="116"/>
      <c r="J126" s="37"/>
      <c r="K126" s="37"/>
      <c r="L126" s="40"/>
      <c r="M126" s="208"/>
      <c r="N126" s="209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152</v>
      </c>
      <c r="AU126" s="18" t="s">
        <v>81</v>
      </c>
    </row>
    <row r="127" spans="1:65" s="2" customFormat="1" ht="21.75" customHeight="1">
      <c r="A127" s="35"/>
      <c r="B127" s="36"/>
      <c r="C127" s="193" t="s">
        <v>205</v>
      </c>
      <c r="D127" s="193" t="s">
        <v>145</v>
      </c>
      <c r="E127" s="194" t="s">
        <v>206</v>
      </c>
      <c r="F127" s="195" t="s">
        <v>207</v>
      </c>
      <c r="G127" s="196" t="s">
        <v>148</v>
      </c>
      <c r="H127" s="197">
        <v>5.4640000000000004</v>
      </c>
      <c r="I127" s="198"/>
      <c r="J127" s="199">
        <f>ROUND(I127*H127,2)</f>
        <v>0</v>
      </c>
      <c r="K127" s="195" t="s">
        <v>149</v>
      </c>
      <c r="L127" s="40"/>
      <c r="M127" s="200" t="s">
        <v>19</v>
      </c>
      <c r="N127" s="201" t="s">
        <v>43</v>
      </c>
      <c r="O127" s="65"/>
      <c r="P127" s="202">
        <f>O127*H127</f>
        <v>0</v>
      </c>
      <c r="Q127" s="202">
        <v>2.5023499999999999</v>
      </c>
      <c r="R127" s="202">
        <f>Q127*H127</f>
        <v>13.6728404</v>
      </c>
      <c r="S127" s="202">
        <v>0</v>
      </c>
      <c r="T127" s="20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150</v>
      </c>
      <c r="AT127" s="204" t="s">
        <v>145</v>
      </c>
      <c r="AU127" s="204" t="s">
        <v>81</v>
      </c>
      <c r="AY127" s="18" t="s">
        <v>143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8" t="s">
        <v>79</v>
      </c>
      <c r="BK127" s="205">
        <f>ROUND(I127*H127,2)</f>
        <v>0</v>
      </c>
      <c r="BL127" s="18" t="s">
        <v>150</v>
      </c>
      <c r="BM127" s="204" t="s">
        <v>208</v>
      </c>
    </row>
    <row r="128" spans="1:65" s="2" customFormat="1" ht="29.25">
      <c r="A128" s="35"/>
      <c r="B128" s="36"/>
      <c r="C128" s="37"/>
      <c r="D128" s="206" t="s">
        <v>152</v>
      </c>
      <c r="E128" s="37"/>
      <c r="F128" s="207" t="s">
        <v>209</v>
      </c>
      <c r="G128" s="37"/>
      <c r="H128" s="37"/>
      <c r="I128" s="116"/>
      <c r="J128" s="37"/>
      <c r="K128" s="37"/>
      <c r="L128" s="40"/>
      <c r="M128" s="208"/>
      <c r="N128" s="209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152</v>
      </c>
      <c r="AU128" s="18" t="s">
        <v>81</v>
      </c>
    </row>
    <row r="129" spans="1:65" s="13" customFormat="1">
      <c r="B129" s="210"/>
      <c r="C129" s="211"/>
      <c r="D129" s="206" t="s">
        <v>154</v>
      </c>
      <c r="E129" s="212" t="s">
        <v>19</v>
      </c>
      <c r="F129" s="213" t="s">
        <v>210</v>
      </c>
      <c r="G129" s="211"/>
      <c r="H129" s="214">
        <v>5.4640000000000004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154</v>
      </c>
      <c r="AU129" s="220" t="s">
        <v>81</v>
      </c>
      <c r="AV129" s="13" t="s">
        <v>81</v>
      </c>
      <c r="AW129" s="13" t="s">
        <v>34</v>
      </c>
      <c r="AX129" s="13" t="s">
        <v>79</v>
      </c>
      <c r="AY129" s="220" t="s">
        <v>143</v>
      </c>
    </row>
    <row r="130" spans="1:65" s="2" customFormat="1" ht="21.75" customHeight="1">
      <c r="A130" s="35"/>
      <c r="B130" s="36"/>
      <c r="C130" s="193" t="s">
        <v>211</v>
      </c>
      <c r="D130" s="193" t="s">
        <v>145</v>
      </c>
      <c r="E130" s="194" t="s">
        <v>212</v>
      </c>
      <c r="F130" s="195" t="s">
        <v>213</v>
      </c>
      <c r="G130" s="196" t="s">
        <v>187</v>
      </c>
      <c r="H130" s="197">
        <v>2.5000000000000001E-2</v>
      </c>
      <c r="I130" s="198"/>
      <c r="J130" s="199">
        <f>ROUND(I130*H130,2)</f>
        <v>0</v>
      </c>
      <c r="K130" s="195" t="s">
        <v>149</v>
      </c>
      <c r="L130" s="40"/>
      <c r="M130" s="200" t="s">
        <v>19</v>
      </c>
      <c r="N130" s="201" t="s">
        <v>43</v>
      </c>
      <c r="O130" s="65"/>
      <c r="P130" s="202">
        <f>O130*H130</f>
        <v>0</v>
      </c>
      <c r="Q130" s="202">
        <v>1.10951</v>
      </c>
      <c r="R130" s="202">
        <f>Q130*H130</f>
        <v>2.7737750000000002E-2</v>
      </c>
      <c r="S130" s="202">
        <v>0</v>
      </c>
      <c r="T130" s="20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4" t="s">
        <v>150</v>
      </c>
      <c r="AT130" s="204" t="s">
        <v>145</v>
      </c>
      <c r="AU130" s="204" t="s">
        <v>81</v>
      </c>
      <c r="AY130" s="18" t="s">
        <v>143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8" t="s">
        <v>79</v>
      </c>
      <c r="BK130" s="205">
        <f>ROUND(I130*H130,2)</f>
        <v>0</v>
      </c>
      <c r="BL130" s="18" t="s">
        <v>150</v>
      </c>
      <c r="BM130" s="204" t="s">
        <v>214</v>
      </c>
    </row>
    <row r="131" spans="1:65" s="2" customFormat="1" ht="19.5">
      <c r="A131" s="35"/>
      <c r="B131" s="36"/>
      <c r="C131" s="37"/>
      <c r="D131" s="206" t="s">
        <v>152</v>
      </c>
      <c r="E131" s="37"/>
      <c r="F131" s="207" t="s">
        <v>215</v>
      </c>
      <c r="G131" s="37"/>
      <c r="H131" s="37"/>
      <c r="I131" s="116"/>
      <c r="J131" s="37"/>
      <c r="K131" s="37"/>
      <c r="L131" s="40"/>
      <c r="M131" s="208"/>
      <c r="N131" s="209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152</v>
      </c>
      <c r="AU131" s="18" t="s">
        <v>81</v>
      </c>
    </row>
    <row r="132" spans="1:65" s="13" customFormat="1">
      <c r="B132" s="210"/>
      <c r="C132" s="211"/>
      <c r="D132" s="206" t="s">
        <v>154</v>
      </c>
      <c r="E132" s="212" t="s">
        <v>19</v>
      </c>
      <c r="F132" s="213" t="s">
        <v>216</v>
      </c>
      <c r="G132" s="211"/>
      <c r="H132" s="214">
        <v>2.5000000000000001E-2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154</v>
      </c>
      <c r="AU132" s="220" t="s">
        <v>81</v>
      </c>
      <c r="AV132" s="13" t="s">
        <v>81</v>
      </c>
      <c r="AW132" s="13" t="s">
        <v>34</v>
      </c>
      <c r="AX132" s="13" t="s">
        <v>79</v>
      </c>
      <c r="AY132" s="220" t="s">
        <v>143</v>
      </c>
    </row>
    <row r="133" spans="1:65" s="2" customFormat="1" ht="21.75" customHeight="1">
      <c r="A133" s="35"/>
      <c r="B133" s="36"/>
      <c r="C133" s="193" t="s">
        <v>217</v>
      </c>
      <c r="D133" s="193" t="s">
        <v>145</v>
      </c>
      <c r="E133" s="194" t="s">
        <v>218</v>
      </c>
      <c r="F133" s="195" t="s">
        <v>219</v>
      </c>
      <c r="G133" s="196" t="s">
        <v>187</v>
      </c>
      <c r="H133" s="197">
        <v>2.5000000000000001E-2</v>
      </c>
      <c r="I133" s="198"/>
      <c r="J133" s="199">
        <f>ROUND(I133*H133,2)</f>
        <v>0</v>
      </c>
      <c r="K133" s="195" t="s">
        <v>149</v>
      </c>
      <c r="L133" s="40"/>
      <c r="M133" s="200" t="s">
        <v>19</v>
      </c>
      <c r="N133" s="201" t="s">
        <v>43</v>
      </c>
      <c r="O133" s="65"/>
      <c r="P133" s="202">
        <f>O133*H133</f>
        <v>0</v>
      </c>
      <c r="Q133" s="202">
        <v>1.06277</v>
      </c>
      <c r="R133" s="202">
        <f>Q133*H133</f>
        <v>2.6569250000000003E-2</v>
      </c>
      <c r="S133" s="202">
        <v>0</v>
      </c>
      <c r="T133" s="20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4" t="s">
        <v>150</v>
      </c>
      <c r="AT133" s="204" t="s">
        <v>145</v>
      </c>
      <c r="AU133" s="204" t="s">
        <v>81</v>
      </c>
      <c r="AY133" s="18" t="s">
        <v>143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8" t="s">
        <v>79</v>
      </c>
      <c r="BK133" s="205">
        <f>ROUND(I133*H133,2)</f>
        <v>0</v>
      </c>
      <c r="BL133" s="18" t="s">
        <v>150</v>
      </c>
      <c r="BM133" s="204" t="s">
        <v>220</v>
      </c>
    </row>
    <row r="134" spans="1:65" s="2" customFormat="1" ht="19.5">
      <c r="A134" s="35"/>
      <c r="B134" s="36"/>
      <c r="C134" s="37"/>
      <c r="D134" s="206" t="s">
        <v>152</v>
      </c>
      <c r="E134" s="37"/>
      <c r="F134" s="207" t="s">
        <v>221</v>
      </c>
      <c r="G134" s="37"/>
      <c r="H134" s="37"/>
      <c r="I134" s="116"/>
      <c r="J134" s="37"/>
      <c r="K134" s="37"/>
      <c r="L134" s="40"/>
      <c r="M134" s="208"/>
      <c r="N134" s="209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152</v>
      </c>
      <c r="AU134" s="18" t="s">
        <v>81</v>
      </c>
    </row>
    <row r="135" spans="1:65" s="13" customFormat="1">
      <c r="B135" s="210"/>
      <c r="C135" s="211"/>
      <c r="D135" s="206" t="s">
        <v>154</v>
      </c>
      <c r="E135" s="212" t="s">
        <v>19</v>
      </c>
      <c r="F135" s="213" t="s">
        <v>222</v>
      </c>
      <c r="G135" s="211"/>
      <c r="H135" s="214">
        <v>2.5000000000000001E-2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154</v>
      </c>
      <c r="AU135" s="220" t="s">
        <v>81</v>
      </c>
      <c r="AV135" s="13" t="s">
        <v>81</v>
      </c>
      <c r="AW135" s="13" t="s">
        <v>34</v>
      </c>
      <c r="AX135" s="13" t="s">
        <v>79</v>
      </c>
      <c r="AY135" s="220" t="s">
        <v>143</v>
      </c>
    </row>
    <row r="136" spans="1:65" s="12" customFormat="1" ht="22.9" customHeight="1">
      <c r="B136" s="177"/>
      <c r="C136" s="178"/>
      <c r="D136" s="179" t="s">
        <v>71</v>
      </c>
      <c r="E136" s="191" t="s">
        <v>150</v>
      </c>
      <c r="F136" s="191" t="s">
        <v>223</v>
      </c>
      <c r="G136" s="178"/>
      <c r="H136" s="178"/>
      <c r="I136" s="181"/>
      <c r="J136" s="192">
        <f>BK136</f>
        <v>0</v>
      </c>
      <c r="K136" s="178"/>
      <c r="L136" s="183"/>
      <c r="M136" s="184"/>
      <c r="N136" s="185"/>
      <c r="O136" s="185"/>
      <c r="P136" s="186">
        <f>SUM(P137:P144)</f>
        <v>0</v>
      </c>
      <c r="Q136" s="185"/>
      <c r="R136" s="186">
        <f>SUM(R137:R144)</f>
        <v>2.8552600000000004</v>
      </c>
      <c r="S136" s="185"/>
      <c r="T136" s="187">
        <f>SUM(T137:T144)</f>
        <v>0.22</v>
      </c>
      <c r="AR136" s="188" t="s">
        <v>79</v>
      </c>
      <c r="AT136" s="189" t="s">
        <v>71</v>
      </c>
      <c r="AU136" s="189" t="s">
        <v>79</v>
      </c>
      <c r="AY136" s="188" t="s">
        <v>143</v>
      </c>
      <c r="BK136" s="190">
        <f>SUM(BK137:BK144)</f>
        <v>0</v>
      </c>
    </row>
    <row r="137" spans="1:65" s="2" customFormat="1" ht="16.5" customHeight="1">
      <c r="A137" s="35"/>
      <c r="B137" s="36"/>
      <c r="C137" s="193" t="s">
        <v>224</v>
      </c>
      <c r="D137" s="193" t="s">
        <v>145</v>
      </c>
      <c r="E137" s="194" t="s">
        <v>225</v>
      </c>
      <c r="F137" s="195" t="s">
        <v>226</v>
      </c>
      <c r="G137" s="196" t="s">
        <v>196</v>
      </c>
      <c r="H137" s="197">
        <v>2</v>
      </c>
      <c r="I137" s="198"/>
      <c r="J137" s="199">
        <f>ROUND(I137*H137,2)</f>
        <v>0</v>
      </c>
      <c r="K137" s="195" t="s">
        <v>19</v>
      </c>
      <c r="L137" s="40"/>
      <c r="M137" s="200" t="s">
        <v>19</v>
      </c>
      <c r="N137" s="201" t="s">
        <v>43</v>
      </c>
      <c r="O137" s="65"/>
      <c r="P137" s="202">
        <f>O137*H137</f>
        <v>0</v>
      </c>
      <c r="Q137" s="202">
        <v>0</v>
      </c>
      <c r="R137" s="202">
        <f>Q137*H137</f>
        <v>0</v>
      </c>
      <c r="S137" s="202">
        <v>0.11</v>
      </c>
      <c r="T137" s="203">
        <f>S137*H137</f>
        <v>0.22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4" t="s">
        <v>150</v>
      </c>
      <c r="AT137" s="204" t="s">
        <v>145</v>
      </c>
      <c r="AU137" s="204" t="s">
        <v>81</v>
      </c>
      <c r="AY137" s="18" t="s">
        <v>143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8" t="s">
        <v>79</v>
      </c>
      <c r="BK137" s="205">
        <f>ROUND(I137*H137,2)</f>
        <v>0</v>
      </c>
      <c r="BL137" s="18" t="s">
        <v>150</v>
      </c>
      <c r="BM137" s="204" t="s">
        <v>227</v>
      </c>
    </row>
    <row r="138" spans="1:65" s="2" customFormat="1">
      <c r="A138" s="35"/>
      <c r="B138" s="36"/>
      <c r="C138" s="37"/>
      <c r="D138" s="206" t="s">
        <v>152</v>
      </c>
      <c r="E138" s="37"/>
      <c r="F138" s="207" t="s">
        <v>228</v>
      </c>
      <c r="G138" s="37"/>
      <c r="H138" s="37"/>
      <c r="I138" s="116"/>
      <c r="J138" s="37"/>
      <c r="K138" s="37"/>
      <c r="L138" s="40"/>
      <c r="M138" s="208"/>
      <c r="N138" s="209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152</v>
      </c>
      <c r="AU138" s="18" t="s">
        <v>81</v>
      </c>
    </row>
    <row r="139" spans="1:65" s="2" customFormat="1" ht="21.75" customHeight="1">
      <c r="A139" s="35"/>
      <c r="B139" s="36"/>
      <c r="C139" s="193" t="s">
        <v>229</v>
      </c>
      <c r="D139" s="193" t="s">
        <v>145</v>
      </c>
      <c r="E139" s="194" t="s">
        <v>230</v>
      </c>
      <c r="F139" s="195" t="s">
        <v>231</v>
      </c>
      <c r="G139" s="196" t="s">
        <v>196</v>
      </c>
      <c r="H139" s="197">
        <v>2</v>
      </c>
      <c r="I139" s="198"/>
      <c r="J139" s="199">
        <f>ROUND(I139*H139,2)</f>
        <v>0</v>
      </c>
      <c r="K139" s="195" t="s">
        <v>149</v>
      </c>
      <c r="L139" s="40"/>
      <c r="M139" s="200" t="s">
        <v>19</v>
      </c>
      <c r="N139" s="201" t="s">
        <v>43</v>
      </c>
      <c r="O139" s="65"/>
      <c r="P139" s="202">
        <f>O139*H139</f>
        <v>0</v>
      </c>
      <c r="Q139" s="202">
        <v>0.10667</v>
      </c>
      <c r="R139" s="202">
        <f>Q139*H139</f>
        <v>0.21334</v>
      </c>
      <c r="S139" s="202">
        <v>0</v>
      </c>
      <c r="T139" s="20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150</v>
      </c>
      <c r="AT139" s="204" t="s">
        <v>145</v>
      </c>
      <c r="AU139" s="204" t="s">
        <v>81</v>
      </c>
      <c r="AY139" s="18" t="s">
        <v>143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8" t="s">
        <v>79</v>
      </c>
      <c r="BK139" s="205">
        <f>ROUND(I139*H139,2)</f>
        <v>0</v>
      </c>
      <c r="BL139" s="18" t="s">
        <v>150</v>
      </c>
      <c r="BM139" s="204" t="s">
        <v>232</v>
      </c>
    </row>
    <row r="140" spans="1:65" s="2" customFormat="1" ht="19.5">
      <c r="A140" s="35"/>
      <c r="B140" s="36"/>
      <c r="C140" s="37"/>
      <c r="D140" s="206" t="s">
        <v>152</v>
      </c>
      <c r="E140" s="37"/>
      <c r="F140" s="207" t="s">
        <v>233</v>
      </c>
      <c r="G140" s="37"/>
      <c r="H140" s="37"/>
      <c r="I140" s="116"/>
      <c r="J140" s="37"/>
      <c r="K140" s="37"/>
      <c r="L140" s="40"/>
      <c r="M140" s="208"/>
      <c r="N140" s="209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152</v>
      </c>
      <c r="AU140" s="18" t="s">
        <v>81</v>
      </c>
    </row>
    <row r="141" spans="1:65" s="2" customFormat="1" ht="16.5" customHeight="1">
      <c r="A141" s="35"/>
      <c r="B141" s="36"/>
      <c r="C141" s="232" t="s">
        <v>8</v>
      </c>
      <c r="D141" s="232" t="s">
        <v>234</v>
      </c>
      <c r="E141" s="233" t="s">
        <v>235</v>
      </c>
      <c r="F141" s="234" t="s">
        <v>236</v>
      </c>
      <c r="G141" s="235" t="s">
        <v>196</v>
      </c>
      <c r="H141" s="236">
        <v>1</v>
      </c>
      <c r="I141" s="237"/>
      <c r="J141" s="238">
        <f>ROUND(I141*H141,2)</f>
        <v>0</v>
      </c>
      <c r="K141" s="234" t="s">
        <v>19</v>
      </c>
      <c r="L141" s="239"/>
      <c r="M141" s="240" t="s">
        <v>19</v>
      </c>
      <c r="N141" s="241" t="s">
        <v>43</v>
      </c>
      <c r="O141" s="65"/>
      <c r="P141" s="202">
        <f>O141*H141</f>
        <v>0</v>
      </c>
      <c r="Q141" s="202">
        <v>1.5036</v>
      </c>
      <c r="R141" s="202">
        <f>Q141*H141</f>
        <v>1.5036</v>
      </c>
      <c r="S141" s="202">
        <v>0</v>
      </c>
      <c r="T141" s="20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4" t="s">
        <v>193</v>
      </c>
      <c r="AT141" s="204" t="s">
        <v>234</v>
      </c>
      <c r="AU141" s="204" t="s">
        <v>81</v>
      </c>
      <c r="AY141" s="18" t="s">
        <v>143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8" t="s">
        <v>79</v>
      </c>
      <c r="BK141" s="205">
        <f>ROUND(I141*H141,2)</f>
        <v>0</v>
      </c>
      <c r="BL141" s="18" t="s">
        <v>150</v>
      </c>
      <c r="BM141" s="204" t="s">
        <v>237</v>
      </c>
    </row>
    <row r="142" spans="1:65" s="2" customFormat="1">
      <c r="A142" s="35"/>
      <c r="B142" s="36"/>
      <c r="C142" s="37"/>
      <c r="D142" s="206" t="s">
        <v>152</v>
      </c>
      <c r="E142" s="37"/>
      <c r="F142" s="207" t="s">
        <v>238</v>
      </c>
      <c r="G142" s="37"/>
      <c r="H142" s="37"/>
      <c r="I142" s="116"/>
      <c r="J142" s="37"/>
      <c r="K142" s="37"/>
      <c r="L142" s="40"/>
      <c r="M142" s="208"/>
      <c r="N142" s="209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152</v>
      </c>
      <c r="AU142" s="18" t="s">
        <v>81</v>
      </c>
    </row>
    <row r="143" spans="1:65" s="2" customFormat="1" ht="16.5" customHeight="1">
      <c r="A143" s="35"/>
      <c r="B143" s="36"/>
      <c r="C143" s="232" t="s">
        <v>239</v>
      </c>
      <c r="D143" s="232" t="s">
        <v>234</v>
      </c>
      <c r="E143" s="233" t="s">
        <v>240</v>
      </c>
      <c r="F143" s="234" t="s">
        <v>236</v>
      </c>
      <c r="G143" s="235" t="s">
        <v>196</v>
      </c>
      <c r="H143" s="236">
        <v>1</v>
      </c>
      <c r="I143" s="237"/>
      <c r="J143" s="238">
        <f>ROUND(I143*H143,2)</f>
        <v>0</v>
      </c>
      <c r="K143" s="234" t="s">
        <v>19</v>
      </c>
      <c r="L143" s="239"/>
      <c r="M143" s="240" t="s">
        <v>19</v>
      </c>
      <c r="N143" s="241" t="s">
        <v>43</v>
      </c>
      <c r="O143" s="65"/>
      <c r="P143" s="202">
        <f>O143*H143</f>
        <v>0</v>
      </c>
      <c r="Q143" s="202">
        <v>1.13832</v>
      </c>
      <c r="R143" s="202">
        <f>Q143*H143</f>
        <v>1.13832</v>
      </c>
      <c r="S143" s="202">
        <v>0</v>
      </c>
      <c r="T143" s="20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4" t="s">
        <v>193</v>
      </c>
      <c r="AT143" s="204" t="s">
        <v>234</v>
      </c>
      <c r="AU143" s="204" t="s">
        <v>81</v>
      </c>
      <c r="AY143" s="18" t="s">
        <v>143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8" t="s">
        <v>79</v>
      </c>
      <c r="BK143" s="205">
        <f>ROUND(I143*H143,2)</f>
        <v>0</v>
      </c>
      <c r="BL143" s="18" t="s">
        <v>150</v>
      </c>
      <c r="BM143" s="204" t="s">
        <v>241</v>
      </c>
    </row>
    <row r="144" spans="1:65" s="2" customFormat="1">
      <c r="A144" s="35"/>
      <c r="B144" s="36"/>
      <c r="C144" s="37"/>
      <c r="D144" s="206" t="s">
        <v>152</v>
      </c>
      <c r="E144" s="37"/>
      <c r="F144" s="207" t="s">
        <v>242</v>
      </c>
      <c r="G144" s="37"/>
      <c r="H144" s="37"/>
      <c r="I144" s="116"/>
      <c r="J144" s="37"/>
      <c r="K144" s="37"/>
      <c r="L144" s="40"/>
      <c r="M144" s="208"/>
      <c r="N144" s="209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152</v>
      </c>
      <c r="AU144" s="18" t="s">
        <v>81</v>
      </c>
    </row>
    <row r="145" spans="1:65" s="12" customFormat="1" ht="22.9" customHeight="1">
      <c r="B145" s="177"/>
      <c r="C145" s="178"/>
      <c r="D145" s="179" t="s">
        <v>71</v>
      </c>
      <c r="E145" s="191" t="s">
        <v>178</v>
      </c>
      <c r="F145" s="191" t="s">
        <v>243</v>
      </c>
      <c r="G145" s="178"/>
      <c r="H145" s="178"/>
      <c r="I145" s="181"/>
      <c r="J145" s="192">
        <f>BK145</f>
        <v>0</v>
      </c>
      <c r="K145" s="178"/>
      <c r="L145" s="183"/>
      <c r="M145" s="184"/>
      <c r="N145" s="185"/>
      <c r="O145" s="185"/>
      <c r="P145" s="186">
        <f>SUM(P146:P155)</f>
        <v>0</v>
      </c>
      <c r="Q145" s="185"/>
      <c r="R145" s="186">
        <f>SUM(R146:R155)</f>
        <v>24.823353579999999</v>
      </c>
      <c r="S145" s="185"/>
      <c r="T145" s="187">
        <f>SUM(T146:T155)</f>
        <v>0</v>
      </c>
      <c r="AR145" s="188" t="s">
        <v>79</v>
      </c>
      <c r="AT145" s="189" t="s">
        <v>71</v>
      </c>
      <c r="AU145" s="189" t="s">
        <v>79</v>
      </c>
      <c r="AY145" s="188" t="s">
        <v>143</v>
      </c>
      <c r="BK145" s="190">
        <f>SUM(BK146:BK155)</f>
        <v>0</v>
      </c>
    </row>
    <row r="146" spans="1:65" s="2" customFormat="1" ht="21.75" customHeight="1">
      <c r="A146" s="35"/>
      <c r="B146" s="36"/>
      <c r="C146" s="193" t="s">
        <v>244</v>
      </c>
      <c r="D146" s="193" t="s">
        <v>145</v>
      </c>
      <c r="E146" s="194" t="s">
        <v>245</v>
      </c>
      <c r="F146" s="195" t="s">
        <v>246</v>
      </c>
      <c r="G146" s="196" t="s">
        <v>148</v>
      </c>
      <c r="H146" s="197">
        <v>1.69</v>
      </c>
      <c r="I146" s="198"/>
      <c r="J146" s="199">
        <f>ROUND(I146*H146,2)</f>
        <v>0</v>
      </c>
      <c r="K146" s="195" t="s">
        <v>149</v>
      </c>
      <c r="L146" s="40"/>
      <c r="M146" s="200" t="s">
        <v>19</v>
      </c>
      <c r="N146" s="201" t="s">
        <v>43</v>
      </c>
      <c r="O146" s="65"/>
      <c r="P146" s="202">
        <f>O146*H146</f>
        <v>0</v>
      </c>
      <c r="Q146" s="202">
        <v>2.45329</v>
      </c>
      <c r="R146" s="202">
        <f>Q146*H146</f>
        <v>4.1460600999999997</v>
      </c>
      <c r="S146" s="202">
        <v>0</v>
      </c>
      <c r="T146" s="20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4" t="s">
        <v>150</v>
      </c>
      <c r="AT146" s="204" t="s">
        <v>145</v>
      </c>
      <c r="AU146" s="204" t="s">
        <v>81</v>
      </c>
      <c r="AY146" s="18" t="s">
        <v>143</v>
      </c>
      <c r="BE146" s="205">
        <f>IF(N146="základní",J146,0)</f>
        <v>0</v>
      </c>
      <c r="BF146" s="205">
        <f>IF(N146="snížená",J146,0)</f>
        <v>0</v>
      </c>
      <c r="BG146" s="205">
        <f>IF(N146="zákl. přenesená",J146,0)</f>
        <v>0</v>
      </c>
      <c r="BH146" s="205">
        <f>IF(N146="sníž. přenesená",J146,0)</f>
        <v>0</v>
      </c>
      <c r="BI146" s="205">
        <f>IF(N146="nulová",J146,0)</f>
        <v>0</v>
      </c>
      <c r="BJ146" s="18" t="s">
        <v>79</v>
      </c>
      <c r="BK146" s="205">
        <f>ROUND(I146*H146,2)</f>
        <v>0</v>
      </c>
      <c r="BL146" s="18" t="s">
        <v>150</v>
      </c>
      <c r="BM146" s="204" t="s">
        <v>247</v>
      </c>
    </row>
    <row r="147" spans="1:65" s="2" customFormat="1" ht="19.5">
      <c r="A147" s="35"/>
      <c r="B147" s="36"/>
      <c r="C147" s="37"/>
      <c r="D147" s="206" t="s">
        <v>152</v>
      </c>
      <c r="E147" s="37"/>
      <c r="F147" s="207" t="s">
        <v>248</v>
      </c>
      <c r="G147" s="37"/>
      <c r="H147" s="37"/>
      <c r="I147" s="116"/>
      <c r="J147" s="37"/>
      <c r="K147" s="37"/>
      <c r="L147" s="40"/>
      <c r="M147" s="208"/>
      <c r="N147" s="209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152</v>
      </c>
      <c r="AU147" s="18" t="s">
        <v>81</v>
      </c>
    </row>
    <row r="148" spans="1:65" s="13" customFormat="1">
      <c r="B148" s="210"/>
      <c r="C148" s="211"/>
      <c r="D148" s="206" t="s">
        <v>154</v>
      </c>
      <c r="E148" s="212" t="s">
        <v>19</v>
      </c>
      <c r="F148" s="213" t="s">
        <v>249</v>
      </c>
      <c r="G148" s="211"/>
      <c r="H148" s="214">
        <v>1.6479999999999999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154</v>
      </c>
      <c r="AU148" s="220" t="s">
        <v>81</v>
      </c>
      <c r="AV148" s="13" t="s">
        <v>81</v>
      </c>
      <c r="AW148" s="13" t="s">
        <v>34</v>
      </c>
      <c r="AX148" s="13" t="s">
        <v>72</v>
      </c>
      <c r="AY148" s="220" t="s">
        <v>143</v>
      </c>
    </row>
    <row r="149" spans="1:65" s="13" customFormat="1">
      <c r="B149" s="210"/>
      <c r="C149" s="211"/>
      <c r="D149" s="206" t="s">
        <v>154</v>
      </c>
      <c r="E149" s="212" t="s">
        <v>19</v>
      </c>
      <c r="F149" s="213" t="s">
        <v>250</v>
      </c>
      <c r="G149" s="211"/>
      <c r="H149" s="214">
        <v>4.2000000000000003E-2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154</v>
      </c>
      <c r="AU149" s="220" t="s">
        <v>81</v>
      </c>
      <c r="AV149" s="13" t="s">
        <v>81</v>
      </c>
      <c r="AW149" s="13" t="s">
        <v>34</v>
      </c>
      <c r="AX149" s="13" t="s">
        <v>72</v>
      </c>
      <c r="AY149" s="220" t="s">
        <v>143</v>
      </c>
    </row>
    <row r="150" spans="1:65" s="14" customFormat="1">
      <c r="B150" s="221"/>
      <c r="C150" s="222"/>
      <c r="D150" s="206" t="s">
        <v>154</v>
      </c>
      <c r="E150" s="223" t="s">
        <v>19</v>
      </c>
      <c r="F150" s="224" t="s">
        <v>192</v>
      </c>
      <c r="G150" s="222"/>
      <c r="H150" s="225">
        <v>1.69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154</v>
      </c>
      <c r="AU150" s="231" t="s">
        <v>81</v>
      </c>
      <c r="AV150" s="14" t="s">
        <v>150</v>
      </c>
      <c r="AW150" s="14" t="s">
        <v>34</v>
      </c>
      <c r="AX150" s="14" t="s">
        <v>79</v>
      </c>
      <c r="AY150" s="231" t="s">
        <v>143</v>
      </c>
    </row>
    <row r="151" spans="1:65" s="2" customFormat="1" ht="21.75" customHeight="1">
      <c r="A151" s="35"/>
      <c r="B151" s="36"/>
      <c r="C151" s="193" t="s">
        <v>251</v>
      </c>
      <c r="D151" s="193" t="s">
        <v>145</v>
      </c>
      <c r="E151" s="194" t="s">
        <v>252</v>
      </c>
      <c r="F151" s="195" t="s">
        <v>253</v>
      </c>
      <c r="G151" s="196" t="s">
        <v>148</v>
      </c>
      <c r="H151" s="197">
        <v>8.0039999999999996</v>
      </c>
      <c r="I151" s="198"/>
      <c r="J151" s="199">
        <f>ROUND(I151*H151,2)</f>
        <v>0</v>
      </c>
      <c r="K151" s="195" t="s">
        <v>149</v>
      </c>
      <c r="L151" s="40"/>
      <c r="M151" s="200" t="s">
        <v>19</v>
      </c>
      <c r="N151" s="201" t="s">
        <v>43</v>
      </c>
      <c r="O151" s="65"/>
      <c r="P151" s="202">
        <f>O151*H151</f>
        <v>0</v>
      </c>
      <c r="Q151" s="202">
        <v>2.5833699999999999</v>
      </c>
      <c r="R151" s="202">
        <f>Q151*H151</f>
        <v>20.677293479999999</v>
      </c>
      <c r="S151" s="202">
        <v>0</v>
      </c>
      <c r="T151" s="20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4" t="s">
        <v>150</v>
      </c>
      <c r="AT151" s="204" t="s">
        <v>145</v>
      </c>
      <c r="AU151" s="204" t="s">
        <v>81</v>
      </c>
      <c r="AY151" s="18" t="s">
        <v>143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8" t="s">
        <v>79</v>
      </c>
      <c r="BK151" s="205">
        <f>ROUND(I151*H151,2)</f>
        <v>0</v>
      </c>
      <c r="BL151" s="18" t="s">
        <v>150</v>
      </c>
      <c r="BM151" s="204" t="s">
        <v>254</v>
      </c>
    </row>
    <row r="152" spans="1:65" s="2" customFormat="1" ht="48.75">
      <c r="A152" s="35"/>
      <c r="B152" s="36"/>
      <c r="C152" s="37"/>
      <c r="D152" s="206" t="s">
        <v>152</v>
      </c>
      <c r="E152" s="37"/>
      <c r="F152" s="207" t="s">
        <v>255</v>
      </c>
      <c r="G152" s="37"/>
      <c r="H152" s="37"/>
      <c r="I152" s="116"/>
      <c r="J152" s="37"/>
      <c r="K152" s="37"/>
      <c r="L152" s="40"/>
      <c r="M152" s="208"/>
      <c r="N152" s="209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152</v>
      </c>
      <c r="AU152" s="18" t="s">
        <v>81</v>
      </c>
    </row>
    <row r="153" spans="1:65" s="2" customFormat="1" ht="21.75" customHeight="1">
      <c r="A153" s="35"/>
      <c r="B153" s="36"/>
      <c r="C153" s="193" t="s">
        <v>256</v>
      </c>
      <c r="D153" s="193" t="s">
        <v>145</v>
      </c>
      <c r="E153" s="194" t="s">
        <v>257</v>
      </c>
      <c r="F153" s="195" t="s">
        <v>258</v>
      </c>
      <c r="G153" s="196" t="s">
        <v>148</v>
      </c>
      <c r="H153" s="197">
        <v>0.216</v>
      </c>
      <c r="I153" s="198"/>
      <c r="J153" s="199">
        <f>ROUND(I153*H153,2)</f>
        <v>0</v>
      </c>
      <c r="K153" s="195" t="s">
        <v>149</v>
      </c>
      <c r="L153" s="40"/>
      <c r="M153" s="200" t="s">
        <v>19</v>
      </c>
      <c r="N153" s="201" t="s">
        <v>43</v>
      </c>
      <c r="O153" s="65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4" t="s">
        <v>150</v>
      </c>
      <c r="AT153" s="204" t="s">
        <v>145</v>
      </c>
      <c r="AU153" s="204" t="s">
        <v>81</v>
      </c>
      <c r="AY153" s="18" t="s">
        <v>143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8" t="s">
        <v>79</v>
      </c>
      <c r="BK153" s="205">
        <f>ROUND(I153*H153,2)</f>
        <v>0</v>
      </c>
      <c r="BL153" s="18" t="s">
        <v>150</v>
      </c>
      <c r="BM153" s="204" t="s">
        <v>259</v>
      </c>
    </row>
    <row r="154" spans="1:65" s="2" customFormat="1" ht="29.25">
      <c r="A154" s="35"/>
      <c r="B154" s="36"/>
      <c r="C154" s="37"/>
      <c r="D154" s="206" t="s">
        <v>152</v>
      </c>
      <c r="E154" s="37"/>
      <c r="F154" s="207" t="s">
        <v>260</v>
      </c>
      <c r="G154" s="37"/>
      <c r="H154" s="37"/>
      <c r="I154" s="116"/>
      <c r="J154" s="37"/>
      <c r="K154" s="37"/>
      <c r="L154" s="40"/>
      <c r="M154" s="208"/>
      <c r="N154" s="209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152</v>
      </c>
      <c r="AU154" s="18" t="s">
        <v>81</v>
      </c>
    </row>
    <row r="155" spans="1:65" s="13" customFormat="1" ht="22.5">
      <c r="B155" s="210"/>
      <c r="C155" s="211"/>
      <c r="D155" s="206" t="s">
        <v>154</v>
      </c>
      <c r="E155" s="212" t="s">
        <v>19</v>
      </c>
      <c r="F155" s="213" t="s">
        <v>261</v>
      </c>
      <c r="G155" s="211"/>
      <c r="H155" s="214">
        <v>0.216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154</v>
      </c>
      <c r="AU155" s="220" t="s">
        <v>81</v>
      </c>
      <c r="AV155" s="13" t="s">
        <v>81</v>
      </c>
      <c r="AW155" s="13" t="s">
        <v>34</v>
      </c>
      <c r="AX155" s="13" t="s">
        <v>79</v>
      </c>
      <c r="AY155" s="220" t="s">
        <v>143</v>
      </c>
    </row>
    <row r="156" spans="1:65" s="12" customFormat="1" ht="22.9" customHeight="1">
      <c r="B156" s="177"/>
      <c r="C156" s="178"/>
      <c r="D156" s="179" t="s">
        <v>71</v>
      </c>
      <c r="E156" s="191" t="s">
        <v>193</v>
      </c>
      <c r="F156" s="191" t="s">
        <v>262</v>
      </c>
      <c r="G156" s="178"/>
      <c r="H156" s="178"/>
      <c r="I156" s="181"/>
      <c r="J156" s="192">
        <f>BK156</f>
        <v>0</v>
      </c>
      <c r="K156" s="178"/>
      <c r="L156" s="183"/>
      <c r="M156" s="184"/>
      <c r="N156" s="185"/>
      <c r="O156" s="185"/>
      <c r="P156" s="186">
        <f>SUM(P157:P160)</f>
        <v>0</v>
      </c>
      <c r="Q156" s="185"/>
      <c r="R156" s="186">
        <f>SUM(R157:R160)</f>
        <v>1.1293600000000001</v>
      </c>
      <c r="S156" s="185"/>
      <c r="T156" s="187">
        <f>SUM(T157:T160)</f>
        <v>0</v>
      </c>
      <c r="AR156" s="188" t="s">
        <v>79</v>
      </c>
      <c r="AT156" s="189" t="s">
        <v>71</v>
      </c>
      <c r="AU156" s="189" t="s">
        <v>79</v>
      </c>
      <c r="AY156" s="188" t="s">
        <v>143</v>
      </c>
      <c r="BK156" s="190">
        <f>SUM(BK157:BK160)</f>
        <v>0</v>
      </c>
    </row>
    <row r="157" spans="1:65" s="2" customFormat="1" ht="21.75" customHeight="1">
      <c r="A157" s="35"/>
      <c r="B157" s="36"/>
      <c r="C157" s="193" t="s">
        <v>263</v>
      </c>
      <c r="D157" s="193" t="s">
        <v>145</v>
      </c>
      <c r="E157" s="194" t="s">
        <v>264</v>
      </c>
      <c r="F157" s="195" t="s">
        <v>265</v>
      </c>
      <c r="G157" s="196" t="s">
        <v>196</v>
      </c>
      <c r="H157" s="197">
        <v>4</v>
      </c>
      <c r="I157" s="198"/>
      <c r="J157" s="199">
        <f>ROUND(I157*H157,2)</f>
        <v>0</v>
      </c>
      <c r="K157" s="195" t="s">
        <v>149</v>
      </c>
      <c r="L157" s="40"/>
      <c r="M157" s="200" t="s">
        <v>19</v>
      </c>
      <c r="N157" s="201" t="s">
        <v>43</v>
      </c>
      <c r="O157" s="65"/>
      <c r="P157" s="202">
        <f>O157*H157</f>
        <v>0</v>
      </c>
      <c r="Q157" s="202">
        <v>0.21734000000000001</v>
      </c>
      <c r="R157" s="202">
        <f>Q157*H157</f>
        <v>0.86936000000000002</v>
      </c>
      <c r="S157" s="202">
        <v>0</v>
      </c>
      <c r="T157" s="20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4" t="s">
        <v>150</v>
      </c>
      <c r="AT157" s="204" t="s">
        <v>145</v>
      </c>
      <c r="AU157" s="204" t="s">
        <v>81</v>
      </c>
      <c r="AY157" s="18" t="s">
        <v>143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8" t="s">
        <v>79</v>
      </c>
      <c r="BK157" s="205">
        <f>ROUND(I157*H157,2)</f>
        <v>0</v>
      </c>
      <c r="BL157" s="18" t="s">
        <v>150</v>
      </c>
      <c r="BM157" s="204" t="s">
        <v>266</v>
      </c>
    </row>
    <row r="158" spans="1:65" s="2" customFormat="1" ht="19.5">
      <c r="A158" s="35"/>
      <c r="B158" s="36"/>
      <c r="C158" s="37"/>
      <c r="D158" s="206" t="s">
        <v>152</v>
      </c>
      <c r="E158" s="37"/>
      <c r="F158" s="207" t="s">
        <v>267</v>
      </c>
      <c r="G158" s="37"/>
      <c r="H158" s="37"/>
      <c r="I158" s="116"/>
      <c r="J158" s="37"/>
      <c r="K158" s="37"/>
      <c r="L158" s="40"/>
      <c r="M158" s="208"/>
      <c r="N158" s="209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152</v>
      </c>
      <c r="AU158" s="18" t="s">
        <v>81</v>
      </c>
    </row>
    <row r="159" spans="1:65" s="2" customFormat="1" ht="21.75" customHeight="1">
      <c r="A159" s="35"/>
      <c r="B159" s="36"/>
      <c r="C159" s="232" t="s">
        <v>7</v>
      </c>
      <c r="D159" s="232" t="s">
        <v>234</v>
      </c>
      <c r="E159" s="233" t="s">
        <v>268</v>
      </c>
      <c r="F159" s="234" t="s">
        <v>269</v>
      </c>
      <c r="G159" s="235" t="s">
        <v>196</v>
      </c>
      <c r="H159" s="236">
        <v>4</v>
      </c>
      <c r="I159" s="237"/>
      <c r="J159" s="238">
        <f>ROUND(I159*H159,2)</f>
        <v>0</v>
      </c>
      <c r="K159" s="234" t="s">
        <v>149</v>
      </c>
      <c r="L159" s="239"/>
      <c r="M159" s="240" t="s">
        <v>19</v>
      </c>
      <c r="N159" s="241" t="s">
        <v>43</v>
      </c>
      <c r="O159" s="65"/>
      <c r="P159" s="202">
        <f>O159*H159</f>
        <v>0</v>
      </c>
      <c r="Q159" s="202">
        <v>6.5000000000000002E-2</v>
      </c>
      <c r="R159" s="202">
        <f>Q159*H159</f>
        <v>0.26</v>
      </c>
      <c r="S159" s="202">
        <v>0</v>
      </c>
      <c r="T159" s="20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4" t="s">
        <v>193</v>
      </c>
      <c r="AT159" s="204" t="s">
        <v>234</v>
      </c>
      <c r="AU159" s="204" t="s">
        <v>81</v>
      </c>
      <c r="AY159" s="18" t="s">
        <v>143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8" t="s">
        <v>79</v>
      </c>
      <c r="BK159" s="205">
        <f>ROUND(I159*H159,2)</f>
        <v>0</v>
      </c>
      <c r="BL159" s="18" t="s">
        <v>150</v>
      </c>
      <c r="BM159" s="204" t="s">
        <v>270</v>
      </c>
    </row>
    <row r="160" spans="1:65" s="2" customFormat="1" ht="19.5">
      <c r="A160" s="35"/>
      <c r="B160" s="36"/>
      <c r="C160" s="37"/>
      <c r="D160" s="206" t="s">
        <v>152</v>
      </c>
      <c r="E160" s="37"/>
      <c r="F160" s="207" t="s">
        <v>269</v>
      </c>
      <c r="G160" s="37"/>
      <c r="H160" s="37"/>
      <c r="I160" s="116"/>
      <c r="J160" s="37"/>
      <c r="K160" s="37"/>
      <c r="L160" s="40"/>
      <c r="M160" s="208"/>
      <c r="N160" s="209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152</v>
      </c>
      <c r="AU160" s="18" t="s">
        <v>81</v>
      </c>
    </row>
    <row r="161" spans="1:65" s="12" customFormat="1" ht="22.9" customHeight="1">
      <c r="B161" s="177"/>
      <c r="C161" s="178"/>
      <c r="D161" s="179" t="s">
        <v>71</v>
      </c>
      <c r="E161" s="191" t="s">
        <v>199</v>
      </c>
      <c r="F161" s="191" t="s">
        <v>271</v>
      </c>
      <c r="G161" s="178"/>
      <c r="H161" s="178"/>
      <c r="I161" s="181"/>
      <c r="J161" s="192">
        <f>BK161</f>
        <v>0</v>
      </c>
      <c r="K161" s="178"/>
      <c r="L161" s="183"/>
      <c r="M161" s="184"/>
      <c r="N161" s="185"/>
      <c r="O161" s="185"/>
      <c r="P161" s="186">
        <f>SUM(P162:P203)</f>
        <v>0</v>
      </c>
      <c r="Q161" s="185"/>
      <c r="R161" s="186">
        <f>SUM(R162:R203)</f>
        <v>3.4852539999999994E-2</v>
      </c>
      <c r="S161" s="185"/>
      <c r="T161" s="187">
        <f>SUM(T162:T203)</f>
        <v>13.308520000000001</v>
      </c>
      <c r="AR161" s="188" t="s">
        <v>79</v>
      </c>
      <c r="AT161" s="189" t="s">
        <v>71</v>
      </c>
      <c r="AU161" s="189" t="s">
        <v>79</v>
      </c>
      <c r="AY161" s="188" t="s">
        <v>143</v>
      </c>
      <c r="BK161" s="190">
        <f>SUM(BK162:BK203)</f>
        <v>0</v>
      </c>
    </row>
    <row r="162" spans="1:65" s="2" customFormat="1" ht="21.75" customHeight="1">
      <c r="A162" s="35"/>
      <c r="B162" s="36"/>
      <c r="C162" s="193" t="s">
        <v>272</v>
      </c>
      <c r="D162" s="193" t="s">
        <v>145</v>
      </c>
      <c r="E162" s="194" t="s">
        <v>273</v>
      </c>
      <c r="F162" s="195" t="s">
        <v>274</v>
      </c>
      <c r="G162" s="196" t="s">
        <v>174</v>
      </c>
      <c r="H162" s="197">
        <v>5.25</v>
      </c>
      <c r="I162" s="198"/>
      <c r="J162" s="199">
        <f>ROUND(I162*H162,2)</f>
        <v>0</v>
      </c>
      <c r="K162" s="195" t="s">
        <v>149</v>
      </c>
      <c r="L162" s="40"/>
      <c r="M162" s="200" t="s">
        <v>19</v>
      </c>
      <c r="N162" s="201" t="s">
        <v>43</v>
      </c>
      <c r="O162" s="65"/>
      <c r="P162" s="202">
        <f>O162*H162</f>
        <v>0</v>
      </c>
      <c r="Q162" s="202">
        <v>1.2999999999999999E-4</v>
      </c>
      <c r="R162" s="202">
        <f>Q162*H162</f>
        <v>6.8249999999999995E-4</v>
      </c>
      <c r="S162" s="202">
        <v>0</v>
      </c>
      <c r="T162" s="20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4" t="s">
        <v>150</v>
      </c>
      <c r="AT162" s="204" t="s">
        <v>145</v>
      </c>
      <c r="AU162" s="204" t="s">
        <v>81</v>
      </c>
      <c r="AY162" s="18" t="s">
        <v>143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8" t="s">
        <v>79</v>
      </c>
      <c r="BK162" s="205">
        <f>ROUND(I162*H162,2)</f>
        <v>0</v>
      </c>
      <c r="BL162" s="18" t="s">
        <v>150</v>
      </c>
      <c r="BM162" s="204" t="s">
        <v>275</v>
      </c>
    </row>
    <row r="163" spans="1:65" s="2" customFormat="1" ht="19.5">
      <c r="A163" s="35"/>
      <c r="B163" s="36"/>
      <c r="C163" s="37"/>
      <c r="D163" s="206" t="s">
        <v>152</v>
      </c>
      <c r="E163" s="37"/>
      <c r="F163" s="207" t="s">
        <v>276</v>
      </c>
      <c r="G163" s="37"/>
      <c r="H163" s="37"/>
      <c r="I163" s="116"/>
      <c r="J163" s="37"/>
      <c r="K163" s="37"/>
      <c r="L163" s="40"/>
      <c r="M163" s="208"/>
      <c r="N163" s="209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152</v>
      </c>
      <c r="AU163" s="18" t="s">
        <v>81</v>
      </c>
    </row>
    <row r="164" spans="1:65" s="13" customFormat="1">
      <c r="B164" s="210"/>
      <c r="C164" s="211"/>
      <c r="D164" s="206" t="s">
        <v>154</v>
      </c>
      <c r="E164" s="212" t="s">
        <v>19</v>
      </c>
      <c r="F164" s="213" t="s">
        <v>277</v>
      </c>
      <c r="G164" s="211"/>
      <c r="H164" s="214">
        <v>5.25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154</v>
      </c>
      <c r="AU164" s="220" t="s">
        <v>81</v>
      </c>
      <c r="AV164" s="13" t="s">
        <v>81</v>
      </c>
      <c r="AW164" s="13" t="s">
        <v>34</v>
      </c>
      <c r="AX164" s="13" t="s">
        <v>79</v>
      </c>
      <c r="AY164" s="220" t="s">
        <v>143</v>
      </c>
    </row>
    <row r="165" spans="1:65" s="2" customFormat="1" ht="21.75" customHeight="1">
      <c r="A165" s="35"/>
      <c r="B165" s="36"/>
      <c r="C165" s="193" t="s">
        <v>278</v>
      </c>
      <c r="D165" s="193" t="s">
        <v>145</v>
      </c>
      <c r="E165" s="194" t="s">
        <v>279</v>
      </c>
      <c r="F165" s="195" t="s">
        <v>280</v>
      </c>
      <c r="G165" s="196" t="s">
        <v>174</v>
      </c>
      <c r="H165" s="197">
        <v>8.0039999999999996</v>
      </c>
      <c r="I165" s="198"/>
      <c r="J165" s="199">
        <f>ROUND(I165*H165,2)</f>
        <v>0</v>
      </c>
      <c r="K165" s="195" t="s">
        <v>149</v>
      </c>
      <c r="L165" s="40"/>
      <c r="M165" s="200" t="s">
        <v>19</v>
      </c>
      <c r="N165" s="201" t="s">
        <v>43</v>
      </c>
      <c r="O165" s="65"/>
      <c r="P165" s="202">
        <f>O165*H165</f>
        <v>0</v>
      </c>
      <c r="Q165" s="202">
        <v>1.0000000000000001E-5</v>
      </c>
      <c r="R165" s="202">
        <f>Q165*H165</f>
        <v>8.0039999999999999E-5</v>
      </c>
      <c r="S165" s="202">
        <v>0</v>
      </c>
      <c r="T165" s="20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4" t="s">
        <v>150</v>
      </c>
      <c r="AT165" s="204" t="s">
        <v>145</v>
      </c>
      <c r="AU165" s="204" t="s">
        <v>81</v>
      </c>
      <c r="AY165" s="18" t="s">
        <v>143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8" t="s">
        <v>79</v>
      </c>
      <c r="BK165" s="205">
        <f>ROUND(I165*H165,2)</f>
        <v>0</v>
      </c>
      <c r="BL165" s="18" t="s">
        <v>150</v>
      </c>
      <c r="BM165" s="204" t="s">
        <v>281</v>
      </c>
    </row>
    <row r="166" spans="1:65" s="2" customFormat="1" ht="19.5">
      <c r="A166" s="35"/>
      <c r="B166" s="36"/>
      <c r="C166" s="37"/>
      <c r="D166" s="206" t="s">
        <v>152</v>
      </c>
      <c r="E166" s="37"/>
      <c r="F166" s="207" t="s">
        <v>282</v>
      </c>
      <c r="G166" s="37"/>
      <c r="H166" s="37"/>
      <c r="I166" s="116"/>
      <c r="J166" s="37"/>
      <c r="K166" s="37"/>
      <c r="L166" s="40"/>
      <c r="M166" s="208"/>
      <c r="N166" s="209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152</v>
      </c>
      <c r="AU166" s="18" t="s">
        <v>81</v>
      </c>
    </row>
    <row r="167" spans="1:65" s="13" customFormat="1">
      <c r="B167" s="210"/>
      <c r="C167" s="211"/>
      <c r="D167" s="206" t="s">
        <v>154</v>
      </c>
      <c r="E167" s="212" t="s">
        <v>19</v>
      </c>
      <c r="F167" s="213" t="s">
        <v>283</v>
      </c>
      <c r="G167" s="211"/>
      <c r="H167" s="214">
        <v>8.0039999999999996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154</v>
      </c>
      <c r="AU167" s="220" t="s">
        <v>81</v>
      </c>
      <c r="AV167" s="13" t="s">
        <v>81</v>
      </c>
      <c r="AW167" s="13" t="s">
        <v>34</v>
      </c>
      <c r="AX167" s="13" t="s">
        <v>79</v>
      </c>
      <c r="AY167" s="220" t="s">
        <v>143</v>
      </c>
    </row>
    <row r="168" spans="1:65" s="2" customFormat="1" ht="21.75" customHeight="1">
      <c r="A168" s="35"/>
      <c r="B168" s="36"/>
      <c r="C168" s="193" t="s">
        <v>284</v>
      </c>
      <c r="D168" s="193" t="s">
        <v>145</v>
      </c>
      <c r="E168" s="194" t="s">
        <v>285</v>
      </c>
      <c r="F168" s="195" t="s">
        <v>286</v>
      </c>
      <c r="G168" s="196" t="s">
        <v>196</v>
      </c>
      <c r="H168" s="197">
        <v>4</v>
      </c>
      <c r="I168" s="198"/>
      <c r="J168" s="199">
        <f>ROUND(I168*H168,2)</f>
        <v>0</v>
      </c>
      <c r="K168" s="195" t="s">
        <v>149</v>
      </c>
      <c r="L168" s="40"/>
      <c r="M168" s="200" t="s">
        <v>19</v>
      </c>
      <c r="N168" s="201" t="s">
        <v>43</v>
      </c>
      <c r="O168" s="65"/>
      <c r="P168" s="202">
        <f>O168*H168</f>
        <v>0</v>
      </c>
      <c r="Q168" s="202">
        <v>1.4999999999999999E-4</v>
      </c>
      <c r="R168" s="202">
        <f>Q168*H168</f>
        <v>5.9999999999999995E-4</v>
      </c>
      <c r="S168" s="202">
        <v>0</v>
      </c>
      <c r="T168" s="20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4" t="s">
        <v>150</v>
      </c>
      <c r="AT168" s="204" t="s">
        <v>145</v>
      </c>
      <c r="AU168" s="204" t="s">
        <v>81</v>
      </c>
      <c r="AY168" s="18" t="s">
        <v>143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8" t="s">
        <v>79</v>
      </c>
      <c r="BK168" s="205">
        <f>ROUND(I168*H168,2)</f>
        <v>0</v>
      </c>
      <c r="BL168" s="18" t="s">
        <v>150</v>
      </c>
      <c r="BM168" s="204" t="s">
        <v>287</v>
      </c>
    </row>
    <row r="169" spans="1:65" s="2" customFormat="1" ht="29.25">
      <c r="A169" s="35"/>
      <c r="B169" s="36"/>
      <c r="C169" s="37"/>
      <c r="D169" s="206" t="s">
        <v>152</v>
      </c>
      <c r="E169" s="37"/>
      <c r="F169" s="207" t="s">
        <v>288</v>
      </c>
      <c r="G169" s="37"/>
      <c r="H169" s="37"/>
      <c r="I169" s="116"/>
      <c r="J169" s="37"/>
      <c r="K169" s="37"/>
      <c r="L169" s="40"/>
      <c r="M169" s="208"/>
      <c r="N169" s="209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152</v>
      </c>
      <c r="AU169" s="18" t="s">
        <v>81</v>
      </c>
    </row>
    <row r="170" spans="1:65" s="13" customFormat="1">
      <c r="B170" s="210"/>
      <c r="C170" s="211"/>
      <c r="D170" s="206" t="s">
        <v>154</v>
      </c>
      <c r="E170" s="212" t="s">
        <v>19</v>
      </c>
      <c r="F170" s="213" t="s">
        <v>289</v>
      </c>
      <c r="G170" s="211"/>
      <c r="H170" s="214">
        <v>4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154</v>
      </c>
      <c r="AU170" s="220" t="s">
        <v>81</v>
      </c>
      <c r="AV170" s="13" t="s">
        <v>81</v>
      </c>
      <c r="AW170" s="13" t="s">
        <v>34</v>
      </c>
      <c r="AX170" s="13" t="s">
        <v>79</v>
      </c>
      <c r="AY170" s="220" t="s">
        <v>143</v>
      </c>
    </row>
    <row r="171" spans="1:65" s="2" customFormat="1" ht="21.75" customHeight="1">
      <c r="A171" s="35"/>
      <c r="B171" s="36"/>
      <c r="C171" s="193" t="s">
        <v>290</v>
      </c>
      <c r="D171" s="193" t="s">
        <v>145</v>
      </c>
      <c r="E171" s="194" t="s">
        <v>291</v>
      </c>
      <c r="F171" s="195" t="s">
        <v>292</v>
      </c>
      <c r="G171" s="196" t="s">
        <v>196</v>
      </c>
      <c r="H171" s="197">
        <v>5</v>
      </c>
      <c r="I171" s="198"/>
      <c r="J171" s="199">
        <f>ROUND(I171*H171,2)</f>
        <v>0</v>
      </c>
      <c r="K171" s="195" t="s">
        <v>149</v>
      </c>
      <c r="L171" s="40"/>
      <c r="M171" s="200" t="s">
        <v>19</v>
      </c>
      <c r="N171" s="201" t="s">
        <v>43</v>
      </c>
      <c r="O171" s="65"/>
      <c r="P171" s="202">
        <f>O171*H171</f>
        <v>0</v>
      </c>
      <c r="Q171" s="202">
        <v>2.5000000000000001E-4</v>
      </c>
      <c r="R171" s="202">
        <f>Q171*H171</f>
        <v>1.25E-3</v>
      </c>
      <c r="S171" s="202">
        <v>0</v>
      </c>
      <c r="T171" s="20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4" t="s">
        <v>150</v>
      </c>
      <c r="AT171" s="204" t="s">
        <v>145</v>
      </c>
      <c r="AU171" s="204" t="s">
        <v>81</v>
      </c>
      <c r="AY171" s="18" t="s">
        <v>143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8" t="s">
        <v>79</v>
      </c>
      <c r="BK171" s="205">
        <f>ROUND(I171*H171,2)</f>
        <v>0</v>
      </c>
      <c r="BL171" s="18" t="s">
        <v>150</v>
      </c>
      <c r="BM171" s="204" t="s">
        <v>293</v>
      </c>
    </row>
    <row r="172" spans="1:65" s="2" customFormat="1" ht="29.25">
      <c r="A172" s="35"/>
      <c r="B172" s="36"/>
      <c r="C172" s="37"/>
      <c r="D172" s="206" t="s">
        <v>152</v>
      </c>
      <c r="E172" s="37"/>
      <c r="F172" s="207" t="s">
        <v>294</v>
      </c>
      <c r="G172" s="37"/>
      <c r="H172" s="37"/>
      <c r="I172" s="116"/>
      <c r="J172" s="37"/>
      <c r="K172" s="37"/>
      <c r="L172" s="40"/>
      <c r="M172" s="208"/>
      <c r="N172" s="209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152</v>
      </c>
      <c r="AU172" s="18" t="s">
        <v>81</v>
      </c>
    </row>
    <row r="173" spans="1:65" s="13" customFormat="1" ht="22.5">
      <c r="B173" s="210"/>
      <c r="C173" s="211"/>
      <c r="D173" s="206" t="s">
        <v>154</v>
      </c>
      <c r="E173" s="212" t="s">
        <v>19</v>
      </c>
      <c r="F173" s="213" t="s">
        <v>295</v>
      </c>
      <c r="G173" s="211"/>
      <c r="H173" s="214">
        <v>1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154</v>
      </c>
      <c r="AU173" s="220" t="s">
        <v>81</v>
      </c>
      <c r="AV173" s="13" t="s">
        <v>81</v>
      </c>
      <c r="AW173" s="13" t="s">
        <v>34</v>
      </c>
      <c r="AX173" s="13" t="s">
        <v>72</v>
      </c>
      <c r="AY173" s="220" t="s">
        <v>143</v>
      </c>
    </row>
    <row r="174" spans="1:65" s="13" customFormat="1">
      <c r="B174" s="210"/>
      <c r="C174" s="211"/>
      <c r="D174" s="206" t="s">
        <v>154</v>
      </c>
      <c r="E174" s="212" t="s">
        <v>19</v>
      </c>
      <c r="F174" s="213" t="s">
        <v>289</v>
      </c>
      <c r="G174" s="211"/>
      <c r="H174" s="214">
        <v>4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154</v>
      </c>
      <c r="AU174" s="220" t="s">
        <v>81</v>
      </c>
      <c r="AV174" s="13" t="s">
        <v>81</v>
      </c>
      <c r="AW174" s="13" t="s">
        <v>34</v>
      </c>
      <c r="AX174" s="13" t="s">
        <v>72</v>
      </c>
      <c r="AY174" s="220" t="s">
        <v>143</v>
      </c>
    </row>
    <row r="175" spans="1:65" s="14" customFormat="1">
      <c r="B175" s="221"/>
      <c r="C175" s="222"/>
      <c r="D175" s="206" t="s">
        <v>154</v>
      </c>
      <c r="E175" s="223" t="s">
        <v>19</v>
      </c>
      <c r="F175" s="224" t="s">
        <v>192</v>
      </c>
      <c r="G175" s="222"/>
      <c r="H175" s="225">
        <v>5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154</v>
      </c>
      <c r="AU175" s="231" t="s">
        <v>81</v>
      </c>
      <c r="AV175" s="14" t="s">
        <v>150</v>
      </c>
      <c r="AW175" s="14" t="s">
        <v>34</v>
      </c>
      <c r="AX175" s="14" t="s">
        <v>79</v>
      </c>
      <c r="AY175" s="231" t="s">
        <v>143</v>
      </c>
    </row>
    <row r="176" spans="1:65" s="2" customFormat="1" ht="21.75" customHeight="1">
      <c r="A176" s="35"/>
      <c r="B176" s="36"/>
      <c r="C176" s="232" t="s">
        <v>296</v>
      </c>
      <c r="D176" s="232" t="s">
        <v>234</v>
      </c>
      <c r="E176" s="233" t="s">
        <v>297</v>
      </c>
      <c r="F176" s="234" t="s">
        <v>298</v>
      </c>
      <c r="G176" s="235" t="s">
        <v>187</v>
      </c>
      <c r="H176" s="236">
        <v>3.2000000000000001E-2</v>
      </c>
      <c r="I176" s="237"/>
      <c r="J176" s="238">
        <f>ROUND(I176*H176,2)</f>
        <v>0</v>
      </c>
      <c r="K176" s="234" t="s">
        <v>149</v>
      </c>
      <c r="L176" s="239"/>
      <c r="M176" s="240" t="s">
        <v>19</v>
      </c>
      <c r="N176" s="241" t="s">
        <v>43</v>
      </c>
      <c r="O176" s="65"/>
      <c r="P176" s="202">
        <f>O176*H176</f>
        <v>0</v>
      </c>
      <c r="Q176" s="202">
        <v>1</v>
      </c>
      <c r="R176" s="202">
        <f>Q176*H176</f>
        <v>3.2000000000000001E-2</v>
      </c>
      <c r="S176" s="202">
        <v>0</v>
      </c>
      <c r="T176" s="20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4" t="s">
        <v>193</v>
      </c>
      <c r="AT176" s="204" t="s">
        <v>234</v>
      </c>
      <c r="AU176" s="204" t="s">
        <v>81</v>
      </c>
      <c r="AY176" s="18" t="s">
        <v>143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8" t="s">
        <v>79</v>
      </c>
      <c r="BK176" s="205">
        <f>ROUND(I176*H176,2)</f>
        <v>0</v>
      </c>
      <c r="BL176" s="18" t="s">
        <v>150</v>
      </c>
      <c r="BM176" s="204" t="s">
        <v>299</v>
      </c>
    </row>
    <row r="177" spans="1:65" s="2" customFormat="1">
      <c r="A177" s="35"/>
      <c r="B177" s="36"/>
      <c r="C177" s="37"/>
      <c r="D177" s="206" t="s">
        <v>152</v>
      </c>
      <c r="E177" s="37"/>
      <c r="F177" s="207" t="s">
        <v>298</v>
      </c>
      <c r="G177" s="37"/>
      <c r="H177" s="37"/>
      <c r="I177" s="116"/>
      <c r="J177" s="37"/>
      <c r="K177" s="37"/>
      <c r="L177" s="40"/>
      <c r="M177" s="208"/>
      <c r="N177" s="209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152</v>
      </c>
      <c r="AU177" s="18" t="s">
        <v>81</v>
      </c>
    </row>
    <row r="178" spans="1:65" s="15" customFormat="1" ht="22.5">
      <c r="B178" s="242"/>
      <c r="C178" s="243"/>
      <c r="D178" s="206" t="s">
        <v>154</v>
      </c>
      <c r="E178" s="244" t="s">
        <v>19</v>
      </c>
      <c r="F178" s="245" t="s">
        <v>300</v>
      </c>
      <c r="G178" s="243"/>
      <c r="H178" s="244" t="s">
        <v>19</v>
      </c>
      <c r="I178" s="246"/>
      <c r="J178" s="243"/>
      <c r="K178" s="243"/>
      <c r="L178" s="247"/>
      <c r="M178" s="248"/>
      <c r="N178" s="249"/>
      <c r="O178" s="249"/>
      <c r="P178" s="249"/>
      <c r="Q178" s="249"/>
      <c r="R178" s="249"/>
      <c r="S178" s="249"/>
      <c r="T178" s="250"/>
      <c r="AT178" s="251" t="s">
        <v>154</v>
      </c>
      <c r="AU178" s="251" t="s">
        <v>81</v>
      </c>
      <c r="AV178" s="15" t="s">
        <v>79</v>
      </c>
      <c r="AW178" s="15" t="s">
        <v>34</v>
      </c>
      <c r="AX178" s="15" t="s">
        <v>72</v>
      </c>
      <c r="AY178" s="251" t="s">
        <v>143</v>
      </c>
    </row>
    <row r="179" spans="1:65" s="13" customFormat="1" ht="22.5">
      <c r="B179" s="210"/>
      <c r="C179" s="211"/>
      <c r="D179" s="206" t="s">
        <v>154</v>
      </c>
      <c r="E179" s="212" t="s">
        <v>19</v>
      </c>
      <c r="F179" s="213" t="s">
        <v>301</v>
      </c>
      <c r="G179" s="211"/>
      <c r="H179" s="214">
        <v>3.2000000000000001E-2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154</v>
      </c>
      <c r="AU179" s="220" t="s">
        <v>81</v>
      </c>
      <c r="AV179" s="13" t="s">
        <v>81</v>
      </c>
      <c r="AW179" s="13" t="s">
        <v>34</v>
      </c>
      <c r="AX179" s="13" t="s">
        <v>79</v>
      </c>
      <c r="AY179" s="220" t="s">
        <v>143</v>
      </c>
    </row>
    <row r="180" spans="1:65" s="2" customFormat="1" ht="21.75" customHeight="1">
      <c r="A180" s="35"/>
      <c r="B180" s="36"/>
      <c r="C180" s="193" t="s">
        <v>302</v>
      </c>
      <c r="D180" s="193" t="s">
        <v>145</v>
      </c>
      <c r="E180" s="194" t="s">
        <v>303</v>
      </c>
      <c r="F180" s="195" t="s">
        <v>304</v>
      </c>
      <c r="G180" s="196" t="s">
        <v>196</v>
      </c>
      <c r="H180" s="197">
        <v>24</v>
      </c>
      <c r="I180" s="198"/>
      <c r="J180" s="199">
        <f>ROUND(I180*H180,2)</f>
        <v>0</v>
      </c>
      <c r="K180" s="195" t="s">
        <v>149</v>
      </c>
      <c r="L180" s="40"/>
      <c r="M180" s="200" t="s">
        <v>19</v>
      </c>
      <c r="N180" s="201" t="s">
        <v>43</v>
      </c>
      <c r="O180" s="65"/>
      <c r="P180" s="202">
        <f>O180*H180</f>
        <v>0</v>
      </c>
      <c r="Q180" s="202">
        <v>1.0000000000000001E-5</v>
      </c>
      <c r="R180" s="202">
        <f>Q180*H180</f>
        <v>2.4000000000000003E-4</v>
      </c>
      <c r="S180" s="202">
        <v>0</v>
      </c>
      <c r="T180" s="20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4" t="s">
        <v>150</v>
      </c>
      <c r="AT180" s="204" t="s">
        <v>145</v>
      </c>
      <c r="AU180" s="204" t="s">
        <v>81</v>
      </c>
      <c r="AY180" s="18" t="s">
        <v>143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8" t="s">
        <v>79</v>
      </c>
      <c r="BK180" s="205">
        <f>ROUND(I180*H180,2)</f>
        <v>0</v>
      </c>
      <c r="BL180" s="18" t="s">
        <v>150</v>
      </c>
      <c r="BM180" s="204" t="s">
        <v>305</v>
      </c>
    </row>
    <row r="181" spans="1:65" s="2" customFormat="1" ht="29.25">
      <c r="A181" s="35"/>
      <c r="B181" s="36"/>
      <c r="C181" s="37"/>
      <c r="D181" s="206" t="s">
        <v>152</v>
      </c>
      <c r="E181" s="37"/>
      <c r="F181" s="207" t="s">
        <v>306</v>
      </c>
      <c r="G181" s="37"/>
      <c r="H181" s="37"/>
      <c r="I181" s="116"/>
      <c r="J181" s="37"/>
      <c r="K181" s="37"/>
      <c r="L181" s="40"/>
      <c r="M181" s="208"/>
      <c r="N181" s="209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152</v>
      </c>
      <c r="AU181" s="18" t="s">
        <v>81</v>
      </c>
    </row>
    <row r="182" spans="1:65" s="2" customFormat="1" ht="21.75" customHeight="1">
      <c r="A182" s="35"/>
      <c r="B182" s="36"/>
      <c r="C182" s="193" t="s">
        <v>307</v>
      </c>
      <c r="D182" s="193" t="s">
        <v>145</v>
      </c>
      <c r="E182" s="194" t="s">
        <v>308</v>
      </c>
      <c r="F182" s="195" t="s">
        <v>309</v>
      </c>
      <c r="G182" s="196" t="s">
        <v>196</v>
      </c>
      <c r="H182" s="197">
        <v>2</v>
      </c>
      <c r="I182" s="198"/>
      <c r="J182" s="199">
        <f>ROUND(I182*H182,2)</f>
        <v>0</v>
      </c>
      <c r="K182" s="195" t="s">
        <v>19</v>
      </c>
      <c r="L182" s="40"/>
      <c r="M182" s="200" t="s">
        <v>19</v>
      </c>
      <c r="N182" s="201" t="s">
        <v>43</v>
      </c>
      <c r="O182" s="65"/>
      <c r="P182" s="202">
        <f>O182*H182</f>
        <v>0</v>
      </c>
      <c r="Q182" s="202">
        <v>0</v>
      </c>
      <c r="R182" s="202">
        <f>Q182*H182</f>
        <v>0</v>
      </c>
      <c r="S182" s="202">
        <v>1.448</v>
      </c>
      <c r="T182" s="203">
        <f>S182*H182</f>
        <v>2.8959999999999999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4" t="s">
        <v>150</v>
      </c>
      <c r="AT182" s="204" t="s">
        <v>145</v>
      </c>
      <c r="AU182" s="204" t="s">
        <v>81</v>
      </c>
      <c r="AY182" s="18" t="s">
        <v>143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8" t="s">
        <v>79</v>
      </c>
      <c r="BK182" s="205">
        <f>ROUND(I182*H182,2)</f>
        <v>0</v>
      </c>
      <c r="BL182" s="18" t="s">
        <v>150</v>
      </c>
      <c r="BM182" s="204" t="s">
        <v>310</v>
      </c>
    </row>
    <row r="183" spans="1:65" s="2" customFormat="1">
      <c r="A183" s="35"/>
      <c r="B183" s="36"/>
      <c r="C183" s="37"/>
      <c r="D183" s="206" t="s">
        <v>152</v>
      </c>
      <c r="E183" s="37"/>
      <c r="F183" s="207" t="s">
        <v>311</v>
      </c>
      <c r="G183" s="37"/>
      <c r="H183" s="37"/>
      <c r="I183" s="116"/>
      <c r="J183" s="37"/>
      <c r="K183" s="37"/>
      <c r="L183" s="40"/>
      <c r="M183" s="208"/>
      <c r="N183" s="209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152</v>
      </c>
      <c r="AU183" s="18" t="s">
        <v>81</v>
      </c>
    </row>
    <row r="184" spans="1:65" s="2" customFormat="1" ht="16.5" customHeight="1">
      <c r="A184" s="35"/>
      <c r="B184" s="36"/>
      <c r="C184" s="193" t="s">
        <v>312</v>
      </c>
      <c r="D184" s="193" t="s">
        <v>145</v>
      </c>
      <c r="E184" s="194" t="s">
        <v>313</v>
      </c>
      <c r="F184" s="195" t="s">
        <v>314</v>
      </c>
      <c r="G184" s="196" t="s">
        <v>148</v>
      </c>
      <c r="H184" s="197">
        <v>6.0999999999999999E-2</v>
      </c>
      <c r="I184" s="198"/>
      <c r="J184" s="199">
        <f>ROUND(I184*H184,2)</f>
        <v>0</v>
      </c>
      <c r="K184" s="195" t="s">
        <v>149</v>
      </c>
      <c r="L184" s="40"/>
      <c r="M184" s="200" t="s">
        <v>19</v>
      </c>
      <c r="N184" s="201" t="s">
        <v>43</v>
      </c>
      <c r="O184" s="65"/>
      <c r="P184" s="202">
        <f>O184*H184</f>
        <v>0</v>
      </c>
      <c r="Q184" s="202">
        <v>0</v>
      </c>
      <c r="R184" s="202">
        <f>Q184*H184</f>
        <v>0</v>
      </c>
      <c r="S184" s="202">
        <v>2.4</v>
      </c>
      <c r="T184" s="203">
        <f>S184*H184</f>
        <v>0.1464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4" t="s">
        <v>150</v>
      </c>
      <c r="AT184" s="204" t="s">
        <v>145</v>
      </c>
      <c r="AU184" s="204" t="s">
        <v>81</v>
      </c>
      <c r="AY184" s="18" t="s">
        <v>143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8" t="s">
        <v>79</v>
      </c>
      <c r="BK184" s="205">
        <f>ROUND(I184*H184,2)</f>
        <v>0</v>
      </c>
      <c r="BL184" s="18" t="s">
        <v>150</v>
      </c>
      <c r="BM184" s="204" t="s">
        <v>315</v>
      </c>
    </row>
    <row r="185" spans="1:65" s="2" customFormat="1">
      <c r="A185" s="35"/>
      <c r="B185" s="36"/>
      <c r="C185" s="37"/>
      <c r="D185" s="206" t="s">
        <v>152</v>
      </c>
      <c r="E185" s="37"/>
      <c r="F185" s="207" t="s">
        <v>316</v>
      </c>
      <c r="G185" s="37"/>
      <c r="H185" s="37"/>
      <c r="I185" s="116"/>
      <c r="J185" s="37"/>
      <c r="K185" s="37"/>
      <c r="L185" s="40"/>
      <c r="M185" s="208"/>
      <c r="N185" s="209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152</v>
      </c>
      <c r="AU185" s="18" t="s">
        <v>81</v>
      </c>
    </row>
    <row r="186" spans="1:65" s="13" customFormat="1">
      <c r="B186" s="210"/>
      <c r="C186" s="211"/>
      <c r="D186" s="206" t="s">
        <v>154</v>
      </c>
      <c r="E186" s="212" t="s">
        <v>19</v>
      </c>
      <c r="F186" s="213" t="s">
        <v>317</v>
      </c>
      <c r="G186" s="211"/>
      <c r="H186" s="214">
        <v>6.0999999999999999E-2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154</v>
      </c>
      <c r="AU186" s="220" t="s">
        <v>81</v>
      </c>
      <c r="AV186" s="13" t="s">
        <v>81</v>
      </c>
      <c r="AW186" s="13" t="s">
        <v>34</v>
      </c>
      <c r="AX186" s="13" t="s">
        <v>79</v>
      </c>
      <c r="AY186" s="220" t="s">
        <v>143</v>
      </c>
    </row>
    <row r="187" spans="1:65" s="2" customFormat="1" ht="33" customHeight="1">
      <c r="A187" s="35"/>
      <c r="B187" s="36"/>
      <c r="C187" s="193" t="s">
        <v>318</v>
      </c>
      <c r="D187" s="193" t="s">
        <v>145</v>
      </c>
      <c r="E187" s="194" t="s">
        <v>319</v>
      </c>
      <c r="F187" s="195" t="s">
        <v>320</v>
      </c>
      <c r="G187" s="196" t="s">
        <v>148</v>
      </c>
      <c r="H187" s="197">
        <v>0.21199999999999999</v>
      </c>
      <c r="I187" s="198"/>
      <c r="J187" s="199">
        <f>ROUND(I187*H187,2)</f>
        <v>0</v>
      </c>
      <c r="K187" s="195" t="s">
        <v>149</v>
      </c>
      <c r="L187" s="40"/>
      <c r="M187" s="200" t="s">
        <v>19</v>
      </c>
      <c r="N187" s="201" t="s">
        <v>43</v>
      </c>
      <c r="O187" s="65"/>
      <c r="P187" s="202">
        <f>O187*H187</f>
        <v>0</v>
      </c>
      <c r="Q187" s="202">
        <v>0</v>
      </c>
      <c r="R187" s="202">
        <f>Q187*H187</f>
        <v>0</v>
      </c>
      <c r="S187" s="202">
        <v>2.2000000000000002</v>
      </c>
      <c r="T187" s="203">
        <f>S187*H187</f>
        <v>0.46640000000000004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4" t="s">
        <v>150</v>
      </c>
      <c r="AT187" s="204" t="s">
        <v>145</v>
      </c>
      <c r="AU187" s="204" t="s">
        <v>81</v>
      </c>
      <c r="AY187" s="18" t="s">
        <v>143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8" t="s">
        <v>79</v>
      </c>
      <c r="BK187" s="205">
        <f>ROUND(I187*H187,2)</f>
        <v>0</v>
      </c>
      <c r="BL187" s="18" t="s">
        <v>150</v>
      </c>
      <c r="BM187" s="204" t="s">
        <v>321</v>
      </c>
    </row>
    <row r="188" spans="1:65" s="2" customFormat="1" ht="19.5">
      <c r="A188" s="35"/>
      <c r="B188" s="36"/>
      <c r="C188" s="37"/>
      <c r="D188" s="206" t="s">
        <v>152</v>
      </c>
      <c r="E188" s="37"/>
      <c r="F188" s="207" t="s">
        <v>322</v>
      </c>
      <c r="G188" s="37"/>
      <c r="H188" s="37"/>
      <c r="I188" s="116"/>
      <c r="J188" s="37"/>
      <c r="K188" s="37"/>
      <c r="L188" s="40"/>
      <c r="M188" s="208"/>
      <c r="N188" s="209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152</v>
      </c>
      <c r="AU188" s="18" t="s">
        <v>81</v>
      </c>
    </row>
    <row r="189" spans="1:65" s="13" customFormat="1">
      <c r="B189" s="210"/>
      <c r="C189" s="211"/>
      <c r="D189" s="206" t="s">
        <v>154</v>
      </c>
      <c r="E189" s="212" t="s">
        <v>19</v>
      </c>
      <c r="F189" s="213" t="s">
        <v>323</v>
      </c>
      <c r="G189" s="211"/>
      <c r="H189" s="214">
        <v>0.21199999999999999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154</v>
      </c>
      <c r="AU189" s="220" t="s">
        <v>81</v>
      </c>
      <c r="AV189" s="13" t="s">
        <v>81</v>
      </c>
      <c r="AW189" s="13" t="s">
        <v>34</v>
      </c>
      <c r="AX189" s="13" t="s">
        <v>79</v>
      </c>
      <c r="AY189" s="220" t="s">
        <v>143</v>
      </c>
    </row>
    <row r="190" spans="1:65" s="2" customFormat="1" ht="21.75" customHeight="1">
      <c r="A190" s="35"/>
      <c r="B190" s="36"/>
      <c r="C190" s="193" t="s">
        <v>324</v>
      </c>
      <c r="D190" s="193" t="s">
        <v>145</v>
      </c>
      <c r="E190" s="194" t="s">
        <v>325</v>
      </c>
      <c r="F190" s="195" t="s">
        <v>326</v>
      </c>
      <c r="G190" s="196" t="s">
        <v>148</v>
      </c>
      <c r="H190" s="197">
        <v>7.3999999999999996E-2</v>
      </c>
      <c r="I190" s="198"/>
      <c r="J190" s="199">
        <f>ROUND(I190*H190,2)</f>
        <v>0</v>
      </c>
      <c r="K190" s="195" t="s">
        <v>149</v>
      </c>
      <c r="L190" s="40"/>
      <c r="M190" s="200" t="s">
        <v>19</v>
      </c>
      <c r="N190" s="201" t="s">
        <v>43</v>
      </c>
      <c r="O190" s="65"/>
      <c r="P190" s="202">
        <f>O190*H190</f>
        <v>0</v>
      </c>
      <c r="Q190" s="202">
        <v>0</v>
      </c>
      <c r="R190" s="202">
        <f>Q190*H190</f>
        <v>0</v>
      </c>
      <c r="S190" s="202">
        <v>2.2000000000000002</v>
      </c>
      <c r="T190" s="203">
        <f>S190*H190</f>
        <v>0.1628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4" t="s">
        <v>150</v>
      </c>
      <c r="AT190" s="204" t="s">
        <v>145</v>
      </c>
      <c r="AU190" s="204" t="s">
        <v>81</v>
      </c>
      <c r="AY190" s="18" t="s">
        <v>143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8" t="s">
        <v>79</v>
      </c>
      <c r="BK190" s="205">
        <f>ROUND(I190*H190,2)</f>
        <v>0</v>
      </c>
      <c r="BL190" s="18" t="s">
        <v>150</v>
      </c>
      <c r="BM190" s="204" t="s">
        <v>327</v>
      </c>
    </row>
    <row r="191" spans="1:65" s="2" customFormat="1" ht="19.5">
      <c r="A191" s="35"/>
      <c r="B191" s="36"/>
      <c r="C191" s="37"/>
      <c r="D191" s="206" t="s">
        <v>152</v>
      </c>
      <c r="E191" s="37"/>
      <c r="F191" s="207" t="s">
        <v>328</v>
      </c>
      <c r="G191" s="37"/>
      <c r="H191" s="37"/>
      <c r="I191" s="116"/>
      <c r="J191" s="37"/>
      <c r="K191" s="37"/>
      <c r="L191" s="40"/>
      <c r="M191" s="208"/>
      <c r="N191" s="209"/>
      <c r="O191" s="65"/>
      <c r="P191" s="65"/>
      <c r="Q191" s="65"/>
      <c r="R191" s="65"/>
      <c r="S191" s="65"/>
      <c r="T191" s="66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152</v>
      </c>
      <c r="AU191" s="18" t="s">
        <v>81</v>
      </c>
    </row>
    <row r="192" spans="1:65" s="13" customFormat="1">
      <c r="B192" s="210"/>
      <c r="C192" s="211"/>
      <c r="D192" s="206" t="s">
        <v>154</v>
      </c>
      <c r="E192" s="212" t="s">
        <v>19</v>
      </c>
      <c r="F192" s="213" t="s">
        <v>329</v>
      </c>
      <c r="G192" s="211"/>
      <c r="H192" s="214">
        <v>7.3999999999999996E-2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154</v>
      </c>
      <c r="AU192" s="220" t="s">
        <v>81</v>
      </c>
      <c r="AV192" s="13" t="s">
        <v>81</v>
      </c>
      <c r="AW192" s="13" t="s">
        <v>34</v>
      </c>
      <c r="AX192" s="13" t="s">
        <v>79</v>
      </c>
      <c r="AY192" s="220" t="s">
        <v>143</v>
      </c>
    </row>
    <row r="193" spans="1:65" s="2" customFormat="1" ht="21.75" customHeight="1">
      <c r="A193" s="35"/>
      <c r="B193" s="36"/>
      <c r="C193" s="193" t="s">
        <v>330</v>
      </c>
      <c r="D193" s="193" t="s">
        <v>145</v>
      </c>
      <c r="E193" s="194" t="s">
        <v>331</v>
      </c>
      <c r="F193" s="195" t="s">
        <v>332</v>
      </c>
      <c r="G193" s="196" t="s">
        <v>148</v>
      </c>
      <c r="H193" s="197">
        <v>4.266</v>
      </c>
      <c r="I193" s="198"/>
      <c r="J193" s="199">
        <f>ROUND(I193*H193,2)</f>
        <v>0</v>
      </c>
      <c r="K193" s="195" t="s">
        <v>149</v>
      </c>
      <c r="L193" s="40"/>
      <c r="M193" s="200" t="s">
        <v>19</v>
      </c>
      <c r="N193" s="201" t="s">
        <v>43</v>
      </c>
      <c r="O193" s="65"/>
      <c r="P193" s="202">
        <f>O193*H193</f>
        <v>0</v>
      </c>
      <c r="Q193" s="202">
        <v>0</v>
      </c>
      <c r="R193" s="202">
        <f>Q193*H193</f>
        <v>0</v>
      </c>
      <c r="S193" s="202">
        <v>2.2000000000000002</v>
      </c>
      <c r="T193" s="203">
        <f>S193*H193</f>
        <v>9.3852000000000011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4" t="s">
        <v>150</v>
      </c>
      <c r="AT193" s="204" t="s">
        <v>145</v>
      </c>
      <c r="AU193" s="204" t="s">
        <v>81</v>
      </c>
      <c r="AY193" s="18" t="s">
        <v>143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8" t="s">
        <v>79</v>
      </c>
      <c r="BK193" s="205">
        <f>ROUND(I193*H193,2)</f>
        <v>0</v>
      </c>
      <c r="BL193" s="18" t="s">
        <v>150</v>
      </c>
      <c r="BM193" s="204" t="s">
        <v>333</v>
      </c>
    </row>
    <row r="194" spans="1:65" s="2" customFormat="1" ht="19.5">
      <c r="A194" s="35"/>
      <c r="B194" s="36"/>
      <c r="C194" s="37"/>
      <c r="D194" s="206" t="s">
        <v>152</v>
      </c>
      <c r="E194" s="37"/>
      <c r="F194" s="207" t="s">
        <v>334</v>
      </c>
      <c r="G194" s="37"/>
      <c r="H194" s="37"/>
      <c r="I194" s="116"/>
      <c r="J194" s="37"/>
      <c r="K194" s="37"/>
      <c r="L194" s="40"/>
      <c r="M194" s="208"/>
      <c r="N194" s="209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152</v>
      </c>
      <c r="AU194" s="18" t="s">
        <v>81</v>
      </c>
    </row>
    <row r="195" spans="1:65" s="13" customFormat="1" ht="22.5">
      <c r="B195" s="210"/>
      <c r="C195" s="211"/>
      <c r="D195" s="206" t="s">
        <v>154</v>
      </c>
      <c r="E195" s="212" t="s">
        <v>19</v>
      </c>
      <c r="F195" s="213" t="s">
        <v>335</v>
      </c>
      <c r="G195" s="211"/>
      <c r="H195" s="214">
        <v>4.266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154</v>
      </c>
      <c r="AU195" s="220" t="s">
        <v>81</v>
      </c>
      <c r="AV195" s="13" t="s">
        <v>81</v>
      </c>
      <c r="AW195" s="13" t="s">
        <v>34</v>
      </c>
      <c r="AX195" s="13" t="s">
        <v>79</v>
      </c>
      <c r="AY195" s="220" t="s">
        <v>143</v>
      </c>
    </row>
    <row r="196" spans="1:65" s="2" customFormat="1" ht="21.75" customHeight="1">
      <c r="A196" s="35"/>
      <c r="B196" s="36"/>
      <c r="C196" s="193" t="s">
        <v>336</v>
      </c>
      <c r="D196" s="193" t="s">
        <v>145</v>
      </c>
      <c r="E196" s="194" t="s">
        <v>337</v>
      </c>
      <c r="F196" s="195" t="s">
        <v>338</v>
      </c>
      <c r="G196" s="196" t="s">
        <v>148</v>
      </c>
      <c r="H196" s="197">
        <v>8.68</v>
      </c>
      <c r="I196" s="198"/>
      <c r="J196" s="199">
        <f>ROUND(I196*H196,2)</f>
        <v>0</v>
      </c>
      <c r="K196" s="195" t="s">
        <v>149</v>
      </c>
      <c r="L196" s="40"/>
      <c r="M196" s="200" t="s">
        <v>19</v>
      </c>
      <c r="N196" s="201" t="s">
        <v>43</v>
      </c>
      <c r="O196" s="65"/>
      <c r="P196" s="202">
        <f>O196*H196</f>
        <v>0</v>
      </c>
      <c r="Q196" s="202">
        <v>0</v>
      </c>
      <c r="R196" s="202">
        <f>Q196*H196</f>
        <v>0</v>
      </c>
      <c r="S196" s="202">
        <v>2.9000000000000001E-2</v>
      </c>
      <c r="T196" s="203">
        <f>S196*H196</f>
        <v>0.25172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4" t="s">
        <v>150</v>
      </c>
      <c r="AT196" s="204" t="s">
        <v>145</v>
      </c>
      <c r="AU196" s="204" t="s">
        <v>81</v>
      </c>
      <c r="AY196" s="18" t="s">
        <v>143</v>
      </c>
      <c r="BE196" s="205">
        <f>IF(N196="základní",J196,0)</f>
        <v>0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8" t="s">
        <v>79</v>
      </c>
      <c r="BK196" s="205">
        <f>ROUND(I196*H196,2)</f>
        <v>0</v>
      </c>
      <c r="BL196" s="18" t="s">
        <v>150</v>
      </c>
      <c r="BM196" s="204" t="s">
        <v>339</v>
      </c>
    </row>
    <row r="197" spans="1:65" s="2" customFormat="1" ht="19.5">
      <c r="A197" s="35"/>
      <c r="B197" s="36"/>
      <c r="C197" s="37"/>
      <c r="D197" s="206" t="s">
        <v>152</v>
      </c>
      <c r="E197" s="37"/>
      <c r="F197" s="207" t="s">
        <v>340</v>
      </c>
      <c r="G197" s="37"/>
      <c r="H197" s="37"/>
      <c r="I197" s="116"/>
      <c r="J197" s="37"/>
      <c r="K197" s="37"/>
      <c r="L197" s="40"/>
      <c r="M197" s="208"/>
      <c r="N197" s="209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152</v>
      </c>
      <c r="AU197" s="18" t="s">
        <v>81</v>
      </c>
    </row>
    <row r="198" spans="1:65" s="13" customFormat="1">
      <c r="B198" s="210"/>
      <c r="C198" s="211"/>
      <c r="D198" s="206" t="s">
        <v>154</v>
      </c>
      <c r="E198" s="212" t="s">
        <v>19</v>
      </c>
      <c r="F198" s="213" t="s">
        <v>341</v>
      </c>
      <c r="G198" s="211"/>
      <c r="H198" s="214">
        <v>8.68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154</v>
      </c>
      <c r="AU198" s="220" t="s">
        <v>81</v>
      </c>
      <c r="AV198" s="13" t="s">
        <v>81</v>
      </c>
      <c r="AW198" s="13" t="s">
        <v>34</v>
      </c>
      <c r="AX198" s="13" t="s">
        <v>79</v>
      </c>
      <c r="AY198" s="220" t="s">
        <v>143</v>
      </c>
    </row>
    <row r="199" spans="1:65" s="2" customFormat="1" ht="21.75" customHeight="1">
      <c r="A199" s="35"/>
      <c r="B199" s="36"/>
      <c r="C199" s="193" t="s">
        <v>342</v>
      </c>
      <c r="D199" s="193" t="s">
        <v>145</v>
      </c>
      <c r="E199" s="194" t="s">
        <v>343</v>
      </c>
      <c r="F199" s="195" t="s">
        <v>344</v>
      </c>
      <c r="G199" s="196" t="s">
        <v>345</v>
      </c>
      <c r="H199" s="197">
        <v>8.6999999999999993</v>
      </c>
      <c r="I199" s="198"/>
      <c r="J199" s="199">
        <f>ROUND(I199*H199,2)</f>
        <v>0</v>
      </c>
      <c r="K199" s="195" t="s">
        <v>149</v>
      </c>
      <c r="L199" s="40"/>
      <c r="M199" s="200" t="s">
        <v>19</v>
      </c>
      <c r="N199" s="201" t="s">
        <v>43</v>
      </c>
      <c r="O199" s="65"/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4" t="s">
        <v>150</v>
      </c>
      <c r="AT199" s="204" t="s">
        <v>145</v>
      </c>
      <c r="AU199" s="204" t="s">
        <v>81</v>
      </c>
      <c r="AY199" s="18" t="s">
        <v>143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8" t="s">
        <v>79</v>
      </c>
      <c r="BK199" s="205">
        <f>ROUND(I199*H199,2)</f>
        <v>0</v>
      </c>
      <c r="BL199" s="18" t="s">
        <v>150</v>
      </c>
      <c r="BM199" s="204" t="s">
        <v>346</v>
      </c>
    </row>
    <row r="200" spans="1:65" s="2" customFormat="1" ht="19.5">
      <c r="A200" s="35"/>
      <c r="B200" s="36"/>
      <c r="C200" s="37"/>
      <c r="D200" s="206" t="s">
        <v>152</v>
      </c>
      <c r="E200" s="37"/>
      <c r="F200" s="207" t="s">
        <v>347</v>
      </c>
      <c r="G200" s="37"/>
      <c r="H200" s="37"/>
      <c r="I200" s="116"/>
      <c r="J200" s="37"/>
      <c r="K200" s="37"/>
      <c r="L200" s="40"/>
      <c r="M200" s="208"/>
      <c r="N200" s="209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152</v>
      </c>
      <c r="AU200" s="18" t="s">
        <v>81</v>
      </c>
    </row>
    <row r="201" spans="1:65" s="13" customFormat="1">
      <c r="B201" s="210"/>
      <c r="C201" s="211"/>
      <c r="D201" s="206" t="s">
        <v>154</v>
      </c>
      <c r="E201" s="212" t="s">
        <v>19</v>
      </c>
      <c r="F201" s="213" t="s">
        <v>348</v>
      </c>
      <c r="G201" s="211"/>
      <c r="H201" s="214">
        <v>2.8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154</v>
      </c>
      <c r="AU201" s="220" t="s">
        <v>81</v>
      </c>
      <c r="AV201" s="13" t="s">
        <v>81</v>
      </c>
      <c r="AW201" s="13" t="s">
        <v>34</v>
      </c>
      <c r="AX201" s="13" t="s">
        <v>72</v>
      </c>
      <c r="AY201" s="220" t="s">
        <v>143</v>
      </c>
    </row>
    <row r="202" spans="1:65" s="13" customFormat="1">
      <c r="B202" s="210"/>
      <c r="C202" s="211"/>
      <c r="D202" s="206" t="s">
        <v>154</v>
      </c>
      <c r="E202" s="212" t="s">
        <v>19</v>
      </c>
      <c r="F202" s="213" t="s">
        <v>349</v>
      </c>
      <c r="G202" s="211"/>
      <c r="H202" s="214">
        <v>5.9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154</v>
      </c>
      <c r="AU202" s="220" t="s">
        <v>81</v>
      </c>
      <c r="AV202" s="13" t="s">
        <v>81</v>
      </c>
      <c r="AW202" s="13" t="s">
        <v>34</v>
      </c>
      <c r="AX202" s="13" t="s">
        <v>72</v>
      </c>
      <c r="AY202" s="220" t="s">
        <v>143</v>
      </c>
    </row>
    <row r="203" spans="1:65" s="14" customFormat="1">
      <c r="B203" s="221"/>
      <c r="C203" s="222"/>
      <c r="D203" s="206" t="s">
        <v>154</v>
      </c>
      <c r="E203" s="223" t="s">
        <v>19</v>
      </c>
      <c r="F203" s="224" t="s">
        <v>192</v>
      </c>
      <c r="G203" s="222"/>
      <c r="H203" s="225">
        <v>8.6999999999999993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154</v>
      </c>
      <c r="AU203" s="231" t="s">
        <v>81</v>
      </c>
      <c r="AV203" s="14" t="s">
        <v>150</v>
      </c>
      <c r="AW203" s="14" t="s">
        <v>34</v>
      </c>
      <c r="AX203" s="14" t="s">
        <v>79</v>
      </c>
      <c r="AY203" s="231" t="s">
        <v>143</v>
      </c>
    </row>
    <row r="204" spans="1:65" s="12" customFormat="1" ht="22.9" customHeight="1">
      <c r="B204" s="177"/>
      <c r="C204" s="178"/>
      <c r="D204" s="179" t="s">
        <v>71</v>
      </c>
      <c r="E204" s="191" t="s">
        <v>350</v>
      </c>
      <c r="F204" s="191" t="s">
        <v>351</v>
      </c>
      <c r="G204" s="178"/>
      <c r="H204" s="178"/>
      <c r="I204" s="181"/>
      <c r="J204" s="192">
        <f>BK204</f>
        <v>0</v>
      </c>
      <c r="K204" s="178"/>
      <c r="L204" s="183"/>
      <c r="M204" s="184"/>
      <c r="N204" s="185"/>
      <c r="O204" s="185"/>
      <c r="P204" s="186">
        <f>SUM(P205:P211)</f>
        <v>0</v>
      </c>
      <c r="Q204" s="185"/>
      <c r="R204" s="186">
        <f>SUM(R205:R211)</f>
        <v>0</v>
      </c>
      <c r="S204" s="185"/>
      <c r="T204" s="187">
        <f>SUM(T205:T211)</f>
        <v>0</v>
      </c>
      <c r="AR204" s="188" t="s">
        <v>79</v>
      </c>
      <c r="AT204" s="189" t="s">
        <v>71</v>
      </c>
      <c r="AU204" s="189" t="s">
        <v>79</v>
      </c>
      <c r="AY204" s="188" t="s">
        <v>143</v>
      </c>
      <c r="BK204" s="190">
        <f>SUM(BK205:BK211)</f>
        <v>0</v>
      </c>
    </row>
    <row r="205" spans="1:65" s="2" customFormat="1" ht="21.75" customHeight="1">
      <c r="A205" s="35"/>
      <c r="B205" s="36"/>
      <c r="C205" s="193" t="s">
        <v>352</v>
      </c>
      <c r="D205" s="193" t="s">
        <v>145</v>
      </c>
      <c r="E205" s="194" t="s">
        <v>353</v>
      </c>
      <c r="F205" s="195" t="s">
        <v>354</v>
      </c>
      <c r="G205" s="196" t="s">
        <v>187</v>
      </c>
      <c r="H205" s="197">
        <v>13.529</v>
      </c>
      <c r="I205" s="198"/>
      <c r="J205" s="199">
        <f>ROUND(I205*H205,2)</f>
        <v>0</v>
      </c>
      <c r="K205" s="195" t="s">
        <v>149</v>
      </c>
      <c r="L205" s="40"/>
      <c r="M205" s="200" t="s">
        <v>19</v>
      </c>
      <c r="N205" s="201" t="s">
        <v>43</v>
      </c>
      <c r="O205" s="65"/>
      <c r="P205" s="202">
        <f>O205*H205</f>
        <v>0</v>
      </c>
      <c r="Q205" s="202">
        <v>0</v>
      </c>
      <c r="R205" s="202">
        <f>Q205*H205</f>
        <v>0</v>
      </c>
      <c r="S205" s="202">
        <v>0</v>
      </c>
      <c r="T205" s="20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4" t="s">
        <v>150</v>
      </c>
      <c r="AT205" s="204" t="s">
        <v>145</v>
      </c>
      <c r="AU205" s="204" t="s">
        <v>81</v>
      </c>
      <c r="AY205" s="18" t="s">
        <v>143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8" t="s">
        <v>79</v>
      </c>
      <c r="BK205" s="205">
        <f>ROUND(I205*H205,2)</f>
        <v>0</v>
      </c>
      <c r="BL205" s="18" t="s">
        <v>150</v>
      </c>
      <c r="BM205" s="204" t="s">
        <v>355</v>
      </c>
    </row>
    <row r="206" spans="1:65" s="2" customFormat="1" ht="19.5">
      <c r="A206" s="35"/>
      <c r="B206" s="36"/>
      <c r="C206" s="37"/>
      <c r="D206" s="206" t="s">
        <v>152</v>
      </c>
      <c r="E206" s="37"/>
      <c r="F206" s="207" t="s">
        <v>356</v>
      </c>
      <c r="G206" s="37"/>
      <c r="H206" s="37"/>
      <c r="I206" s="116"/>
      <c r="J206" s="37"/>
      <c r="K206" s="37"/>
      <c r="L206" s="40"/>
      <c r="M206" s="208"/>
      <c r="N206" s="209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152</v>
      </c>
      <c r="AU206" s="18" t="s">
        <v>81</v>
      </c>
    </row>
    <row r="207" spans="1:65" s="2" customFormat="1" ht="21.75" customHeight="1">
      <c r="A207" s="35"/>
      <c r="B207" s="36"/>
      <c r="C207" s="193" t="s">
        <v>357</v>
      </c>
      <c r="D207" s="193" t="s">
        <v>145</v>
      </c>
      <c r="E207" s="194" t="s">
        <v>358</v>
      </c>
      <c r="F207" s="195" t="s">
        <v>359</v>
      </c>
      <c r="G207" s="196" t="s">
        <v>187</v>
      </c>
      <c r="H207" s="197">
        <v>67.644999999999996</v>
      </c>
      <c r="I207" s="198"/>
      <c r="J207" s="199">
        <f>ROUND(I207*H207,2)</f>
        <v>0</v>
      </c>
      <c r="K207" s="195" t="s">
        <v>149</v>
      </c>
      <c r="L207" s="40"/>
      <c r="M207" s="200" t="s">
        <v>19</v>
      </c>
      <c r="N207" s="201" t="s">
        <v>43</v>
      </c>
      <c r="O207" s="65"/>
      <c r="P207" s="202">
        <f>O207*H207</f>
        <v>0</v>
      </c>
      <c r="Q207" s="202">
        <v>0</v>
      </c>
      <c r="R207" s="202">
        <f>Q207*H207</f>
        <v>0</v>
      </c>
      <c r="S207" s="202">
        <v>0</v>
      </c>
      <c r="T207" s="20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4" t="s">
        <v>150</v>
      </c>
      <c r="AT207" s="204" t="s">
        <v>145</v>
      </c>
      <c r="AU207" s="204" t="s">
        <v>81</v>
      </c>
      <c r="AY207" s="18" t="s">
        <v>143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8" t="s">
        <v>79</v>
      </c>
      <c r="BK207" s="205">
        <f>ROUND(I207*H207,2)</f>
        <v>0</v>
      </c>
      <c r="BL207" s="18" t="s">
        <v>150</v>
      </c>
      <c r="BM207" s="204" t="s">
        <v>360</v>
      </c>
    </row>
    <row r="208" spans="1:65" s="2" customFormat="1" ht="29.25">
      <c r="A208" s="35"/>
      <c r="B208" s="36"/>
      <c r="C208" s="37"/>
      <c r="D208" s="206" t="s">
        <v>152</v>
      </c>
      <c r="E208" s="37"/>
      <c r="F208" s="207" t="s">
        <v>361</v>
      </c>
      <c r="G208" s="37"/>
      <c r="H208" s="37"/>
      <c r="I208" s="116"/>
      <c r="J208" s="37"/>
      <c r="K208" s="37"/>
      <c r="L208" s="40"/>
      <c r="M208" s="208"/>
      <c r="N208" s="209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152</v>
      </c>
      <c r="AU208" s="18" t="s">
        <v>81</v>
      </c>
    </row>
    <row r="209" spans="1:65" s="13" customFormat="1">
      <c r="B209" s="210"/>
      <c r="C209" s="211"/>
      <c r="D209" s="206" t="s">
        <v>154</v>
      </c>
      <c r="E209" s="211"/>
      <c r="F209" s="213" t="s">
        <v>362</v>
      </c>
      <c r="G209" s="211"/>
      <c r="H209" s="214">
        <v>67.644999999999996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154</v>
      </c>
      <c r="AU209" s="220" t="s">
        <v>81</v>
      </c>
      <c r="AV209" s="13" t="s">
        <v>81</v>
      </c>
      <c r="AW209" s="13" t="s">
        <v>4</v>
      </c>
      <c r="AX209" s="13" t="s">
        <v>79</v>
      </c>
      <c r="AY209" s="220" t="s">
        <v>143</v>
      </c>
    </row>
    <row r="210" spans="1:65" s="2" customFormat="1" ht="33" customHeight="1">
      <c r="A210" s="35"/>
      <c r="B210" s="36"/>
      <c r="C210" s="193" t="s">
        <v>363</v>
      </c>
      <c r="D210" s="193" t="s">
        <v>145</v>
      </c>
      <c r="E210" s="194" t="s">
        <v>364</v>
      </c>
      <c r="F210" s="195" t="s">
        <v>365</v>
      </c>
      <c r="G210" s="196" t="s">
        <v>187</v>
      </c>
      <c r="H210" s="197">
        <v>13.529</v>
      </c>
      <c r="I210" s="198"/>
      <c r="J210" s="199">
        <f>ROUND(I210*H210,2)</f>
        <v>0</v>
      </c>
      <c r="K210" s="195" t="s">
        <v>149</v>
      </c>
      <c r="L210" s="40"/>
      <c r="M210" s="200" t="s">
        <v>19</v>
      </c>
      <c r="N210" s="201" t="s">
        <v>43</v>
      </c>
      <c r="O210" s="65"/>
      <c r="P210" s="202">
        <f>O210*H210</f>
        <v>0</v>
      </c>
      <c r="Q210" s="202">
        <v>0</v>
      </c>
      <c r="R210" s="202">
        <f>Q210*H210</f>
        <v>0</v>
      </c>
      <c r="S210" s="202">
        <v>0</v>
      </c>
      <c r="T210" s="20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4" t="s">
        <v>150</v>
      </c>
      <c r="AT210" s="204" t="s">
        <v>145</v>
      </c>
      <c r="AU210" s="204" t="s">
        <v>81</v>
      </c>
      <c r="AY210" s="18" t="s">
        <v>143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8" t="s">
        <v>79</v>
      </c>
      <c r="BK210" s="205">
        <f>ROUND(I210*H210,2)</f>
        <v>0</v>
      </c>
      <c r="BL210" s="18" t="s">
        <v>150</v>
      </c>
      <c r="BM210" s="204" t="s">
        <v>366</v>
      </c>
    </row>
    <row r="211" spans="1:65" s="2" customFormat="1" ht="29.25">
      <c r="A211" s="35"/>
      <c r="B211" s="36"/>
      <c r="C211" s="37"/>
      <c r="D211" s="206" t="s">
        <v>152</v>
      </c>
      <c r="E211" s="37"/>
      <c r="F211" s="207" t="s">
        <v>367</v>
      </c>
      <c r="G211" s="37"/>
      <c r="H211" s="37"/>
      <c r="I211" s="116"/>
      <c r="J211" s="37"/>
      <c r="K211" s="37"/>
      <c r="L211" s="40"/>
      <c r="M211" s="208"/>
      <c r="N211" s="209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152</v>
      </c>
      <c r="AU211" s="18" t="s">
        <v>81</v>
      </c>
    </row>
    <row r="212" spans="1:65" s="12" customFormat="1" ht="22.9" customHeight="1">
      <c r="B212" s="177"/>
      <c r="C212" s="178"/>
      <c r="D212" s="179" t="s">
        <v>71</v>
      </c>
      <c r="E212" s="191" t="s">
        <v>368</v>
      </c>
      <c r="F212" s="191" t="s">
        <v>369</v>
      </c>
      <c r="G212" s="178"/>
      <c r="H212" s="178"/>
      <c r="I212" s="181"/>
      <c r="J212" s="192">
        <f>BK212</f>
        <v>0</v>
      </c>
      <c r="K212" s="178"/>
      <c r="L212" s="183"/>
      <c r="M212" s="184"/>
      <c r="N212" s="185"/>
      <c r="O212" s="185"/>
      <c r="P212" s="186">
        <f>SUM(P213:P214)</f>
        <v>0</v>
      </c>
      <c r="Q212" s="185"/>
      <c r="R212" s="186">
        <f>SUM(R213:R214)</f>
        <v>0</v>
      </c>
      <c r="S212" s="185"/>
      <c r="T212" s="187">
        <f>SUM(T213:T214)</f>
        <v>0</v>
      </c>
      <c r="AR212" s="188" t="s">
        <v>79</v>
      </c>
      <c r="AT212" s="189" t="s">
        <v>71</v>
      </c>
      <c r="AU212" s="189" t="s">
        <v>79</v>
      </c>
      <c r="AY212" s="188" t="s">
        <v>143</v>
      </c>
      <c r="BK212" s="190">
        <f>SUM(BK213:BK214)</f>
        <v>0</v>
      </c>
    </row>
    <row r="213" spans="1:65" s="2" customFormat="1" ht="21.75" customHeight="1">
      <c r="A213" s="35"/>
      <c r="B213" s="36"/>
      <c r="C213" s="193" t="s">
        <v>370</v>
      </c>
      <c r="D213" s="193" t="s">
        <v>145</v>
      </c>
      <c r="E213" s="194" t="s">
        <v>371</v>
      </c>
      <c r="F213" s="195" t="s">
        <v>372</v>
      </c>
      <c r="G213" s="196" t="s">
        <v>187</v>
      </c>
      <c r="H213" s="197">
        <v>51.398000000000003</v>
      </c>
      <c r="I213" s="198"/>
      <c r="J213" s="199">
        <f>ROUND(I213*H213,2)</f>
        <v>0</v>
      </c>
      <c r="K213" s="195" t="s">
        <v>149</v>
      </c>
      <c r="L213" s="40"/>
      <c r="M213" s="200" t="s">
        <v>19</v>
      </c>
      <c r="N213" s="201" t="s">
        <v>43</v>
      </c>
      <c r="O213" s="65"/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4" t="s">
        <v>150</v>
      </c>
      <c r="AT213" s="204" t="s">
        <v>145</v>
      </c>
      <c r="AU213" s="204" t="s">
        <v>81</v>
      </c>
      <c r="AY213" s="18" t="s">
        <v>143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8" t="s">
        <v>79</v>
      </c>
      <c r="BK213" s="205">
        <f>ROUND(I213*H213,2)</f>
        <v>0</v>
      </c>
      <c r="BL213" s="18" t="s">
        <v>150</v>
      </c>
      <c r="BM213" s="204" t="s">
        <v>373</v>
      </c>
    </row>
    <row r="214" spans="1:65" s="2" customFormat="1" ht="39">
      <c r="A214" s="35"/>
      <c r="B214" s="36"/>
      <c r="C214" s="37"/>
      <c r="D214" s="206" t="s">
        <v>152</v>
      </c>
      <c r="E214" s="37"/>
      <c r="F214" s="207" t="s">
        <v>374</v>
      </c>
      <c r="G214" s="37"/>
      <c r="H214" s="37"/>
      <c r="I214" s="116"/>
      <c r="J214" s="37"/>
      <c r="K214" s="37"/>
      <c r="L214" s="40"/>
      <c r="M214" s="208"/>
      <c r="N214" s="209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152</v>
      </c>
      <c r="AU214" s="18" t="s">
        <v>81</v>
      </c>
    </row>
    <row r="215" spans="1:65" s="12" customFormat="1" ht="25.9" customHeight="1">
      <c r="B215" s="177"/>
      <c r="C215" s="178"/>
      <c r="D215" s="179" t="s">
        <v>71</v>
      </c>
      <c r="E215" s="180" t="s">
        <v>375</v>
      </c>
      <c r="F215" s="180" t="s">
        <v>376</v>
      </c>
      <c r="G215" s="178"/>
      <c r="H215" s="178"/>
      <c r="I215" s="181"/>
      <c r="J215" s="182">
        <f>BK215</f>
        <v>0</v>
      </c>
      <c r="K215" s="178"/>
      <c r="L215" s="183"/>
      <c r="M215" s="184"/>
      <c r="N215" s="185"/>
      <c r="O215" s="185"/>
      <c r="P215" s="186">
        <f>P216</f>
        <v>0</v>
      </c>
      <c r="Q215" s="185"/>
      <c r="R215" s="186">
        <f>R216</f>
        <v>4.3575680000000006E-2</v>
      </c>
      <c r="S215" s="185"/>
      <c r="T215" s="187">
        <f>T216</f>
        <v>0</v>
      </c>
      <c r="AR215" s="188" t="s">
        <v>81</v>
      </c>
      <c r="AT215" s="189" t="s">
        <v>71</v>
      </c>
      <c r="AU215" s="189" t="s">
        <v>72</v>
      </c>
      <c r="AY215" s="188" t="s">
        <v>143</v>
      </c>
      <c r="BK215" s="190">
        <f>BK216</f>
        <v>0</v>
      </c>
    </row>
    <row r="216" spans="1:65" s="12" customFormat="1" ht="22.9" customHeight="1">
      <c r="B216" s="177"/>
      <c r="C216" s="178"/>
      <c r="D216" s="179" t="s">
        <v>71</v>
      </c>
      <c r="E216" s="191" t="s">
        <v>377</v>
      </c>
      <c r="F216" s="191" t="s">
        <v>378</v>
      </c>
      <c r="G216" s="178"/>
      <c r="H216" s="178"/>
      <c r="I216" s="181"/>
      <c r="J216" s="192">
        <f>BK216</f>
        <v>0</v>
      </c>
      <c r="K216" s="178"/>
      <c r="L216" s="183"/>
      <c r="M216" s="184"/>
      <c r="N216" s="185"/>
      <c r="O216" s="185"/>
      <c r="P216" s="186">
        <f>SUM(P217:P239)</f>
        <v>0</v>
      </c>
      <c r="Q216" s="185"/>
      <c r="R216" s="186">
        <f>SUM(R217:R239)</f>
        <v>4.3575680000000006E-2</v>
      </c>
      <c r="S216" s="185"/>
      <c r="T216" s="187">
        <f>SUM(T217:T239)</f>
        <v>0</v>
      </c>
      <c r="AR216" s="188" t="s">
        <v>81</v>
      </c>
      <c r="AT216" s="189" t="s">
        <v>71</v>
      </c>
      <c r="AU216" s="189" t="s">
        <v>79</v>
      </c>
      <c r="AY216" s="188" t="s">
        <v>143</v>
      </c>
      <c r="BK216" s="190">
        <f>SUM(BK217:BK239)</f>
        <v>0</v>
      </c>
    </row>
    <row r="217" spans="1:65" s="2" customFormat="1" ht="21.75" customHeight="1">
      <c r="A217" s="35"/>
      <c r="B217" s="36"/>
      <c r="C217" s="193" t="s">
        <v>379</v>
      </c>
      <c r="D217" s="193" t="s">
        <v>145</v>
      </c>
      <c r="E217" s="194" t="s">
        <v>380</v>
      </c>
      <c r="F217" s="195" t="s">
        <v>381</v>
      </c>
      <c r="G217" s="196" t="s">
        <v>174</v>
      </c>
      <c r="H217" s="197">
        <v>7.5629999999999997</v>
      </c>
      <c r="I217" s="198"/>
      <c r="J217" s="199">
        <f>ROUND(I217*H217,2)</f>
        <v>0</v>
      </c>
      <c r="K217" s="195" t="s">
        <v>149</v>
      </c>
      <c r="L217" s="40"/>
      <c r="M217" s="200" t="s">
        <v>19</v>
      </c>
      <c r="N217" s="201" t="s">
        <v>43</v>
      </c>
      <c r="O217" s="65"/>
      <c r="P217" s="202">
        <f>O217*H217</f>
        <v>0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4" t="s">
        <v>239</v>
      </c>
      <c r="AT217" s="204" t="s">
        <v>145</v>
      </c>
      <c r="AU217" s="204" t="s">
        <v>81</v>
      </c>
      <c r="AY217" s="18" t="s">
        <v>143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8" t="s">
        <v>79</v>
      </c>
      <c r="BK217" s="205">
        <f>ROUND(I217*H217,2)</f>
        <v>0</v>
      </c>
      <c r="BL217" s="18" t="s">
        <v>239</v>
      </c>
      <c r="BM217" s="204" t="s">
        <v>382</v>
      </c>
    </row>
    <row r="218" spans="1:65" s="2" customFormat="1" ht="19.5">
      <c r="A218" s="35"/>
      <c r="B218" s="36"/>
      <c r="C218" s="37"/>
      <c r="D218" s="206" t="s">
        <v>152</v>
      </c>
      <c r="E218" s="37"/>
      <c r="F218" s="207" t="s">
        <v>383</v>
      </c>
      <c r="G218" s="37"/>
      <c r="H218" s="37"/>
      <c r="I218" s="116"/>
      <c r="J218" s="37"/>
      <c r="K218" s="37"/>
      <c r="L218" s="40"/>
      <c r="M218" s="208"/>
      <c r="N218" s="209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152</v>
      </c>
      <c r="AU218" s="18" t="s">
        <v>81</v>
      </c>
    </row>
    <row r="219" spans="1:65" s="2" customFormat="1" ht="21.75" customHeight="1">
      <c r="A219" s="35"/>
      <c r="B219" s="36"/>
      <c r="C219" s="232" t="s">
        <v>384</v>
      </c>
      <c r="D219" s="232" t="s">
        <v>234</v>
      </c>
      <c r="E219" s="233" t="s">
        <v>385</v>
      </c>
      <c r="F219" s="234" t="s">
        <v>386</v>
      </c>
      <c r="G219" s="235" t="s">
        <v>174</v>
      </c>
      <c r="H219" s="236">
        <v>7.5629999999999997</v>
      </c>
      <c r="I219" s="237"/>
      <c r="J219" s="238">
        <f>ROUND(I219*H219,2)</f>
        <v>0</v>
      </c>
      <c r="K219" s="234" t="s">
        <v>19</v>
      </c>
      <c r="L219" s="239"/>
      <c r="M219" s="240" t="s">
        <v>19</v>
      </c>
      <c r="N219" s="241" t="s">
        <v>43</v>
      </c>
      <c r="O219" s="65"/>
      <c r="P219" s="202">
        <f>O219*H219</f>
        <v>0</v>
      </c>
      <c r="Q219" s="202">
        <v>1E-3</v>
      </c>
      <c r="R219" s="202">
        <f>Q219*H219</f>
        <v>7.5630000000000003E-3</v>
      </c>
      <c r="S219" s="202">
        <v>0</v>
      </c>
      <c r="T219" s="20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4" t="s">
        <v>330</v>
      </c>
      <c r="AT219" s="204" t="s">
        <v>234</v>
      </c>
      <c r="AU219" s="204" t="s">
        <v>81</v>
      </c>
      <c r="AY219" s="18" t="s">
        <v>143</v>
      </c>
      <c r="BE219" s="205">
        <f>IF(N219="základní",J219,0)</f>
        <v>0</v>
      </c>
      <c r="BF219" s="205">
        <f>IF(N219="snížená",J219,0)</f>
        <v>0</v>
      </c>
      <c r="BG219" s="205">
        <f>IF(N219="zákl. přenesená",J219,0)</f>
        <v>0</v>
      </c>
      <c r="BH219" s="205">
        <f>IF(N219="sníž. přenesená",J219,0)</f>
        <v>0</v>
      </c>
      <c r="BI219" s="205">
        <f>IF(N219="nulová",J219,0)</f>
        <v>0</v>
      </c>
      <c r="BJ219" s="18" t="s">
        <v>79</v>
      </c>
      <c r="BK219" s="205">
        <f>ROUND(I219*H219,2)</f>
        <v>0</v>
      </c>
      <c r="BL219" s="18" t="s">
        <v>239</v>
      </c>
      <c r="BM219" s="204" t="s">
        <v>387</v>
      </c>
    </row>
    <row r="220" spans="1:65" s="2" customFormat="1" ht="19.5">
      <c r="A220" s="35"/>
      <c r="B220" s="36"/>
      <c r="C220" s="37"/>
      <c r="D220" s="206" t="s">
        <v>152</v>
      </c>
      <c r="E220" s="37"/>
      <c r="F220" s="207" t="s">
        <v>388</v>
      </c>
      <c r="G220" s="37"/>
      <c r="H220" s="37"/>
      <c r="I220" s="116"/>
      <c r="J220" s="37"/>
      <c r="K220" s="37"/>
      <c r="L220" s="40"/>
      <c r="M220" s="208"/>
      <c r="N220" s="209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152</v>
      </c>
      <c r="AU220" s="18" t="s">
        <v>81</v>
      </c>
    </row>
    <row r="221" spans="1:65" s="2" customFormat="1" ht="21.75" customHeight="1">
      <c r="A221" s="35"/>
      <c r="B221" s="36"/>
      <c r="C221" s="193" t="s">
        <v>389</v>
      </c>
      <c r="D221" s="193" t="s">
        <v>145</v>
      </c>
      <c r="E221" s="194" t="s">
        <v>390</v>
      </c>
      <c r="F221" s="195" t="s">
        <v>391</v>
      </c>
      <c r="G221" s="196" t="s">
        <v>174</v>
      </c>
      <c r="H221" s="197">
        <v>31.998999999999999</v>
      </c>
      <c r="I221" s="198"/>
      <c r="J221" s="199">
        <f>ROUND(I221*H221,2)</f>
        <v>0</v>
      </c>
      <c r="K221" s="195" t="s">
        <v>149</v>
      </c>
      <c r="L221" s="40"/>
      <c r="M221" s="200" t="s">
        <v>19</v>
      </c>
      <c r="N221" s="201" t="s">
        <v>43</v>
      </c>
      <c r="O221" s="65"/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4" t="s">
        <v>239</v>
      </c>
      <c r="AT221" s="204" t="s">
        <v>145</v>
      </c>
      <c r="AU221" s="204" t="s">
        <v>81</v>
      </c>
      <c r="AY221" s="18" t="s">
        <v>143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8" t="s">
        <v>79</v>
      </c>
      <c r="BK221" s="205">
        <f>ROUND(I221*H221,2)</f>
        <v>0</v>
      </c>
      <c r="BL221" s="18" t="s">
        <v>239</v>
      </c>
      <c r="BM221" s="204" t="s">
        <v>392</v>
      </c>
    </row>
    <row r="222" spans="1:65" s="2" customFormat="1" ht="19.5">
      <c r="A222" s="35"/>
      <c r="B222" s="36"/>
      <c r="C222" s="37"/>
      <c r="D222" s="206" t="s">
        <v>152</v>
      </c>
      <c r="E222" s="37"/>
      <c r="F222" s="207" t="s">
        <v>393</v>
      </c>
      <c r="G222" s="37"/>
      <c r="H222" s="37"/>
      <c r="I222" s="116"/>
      <c r="J222" s="37"/>
      <c r="K222" s="37"/>
      <c r="L222" s="40"/>
      <c r="M222" s="208"/>
      <c r="N222" s="209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152</v>
      </c>
      <c r="AU222" s="18" t="s">
        <v>81</v>
      </c>
    </row>
    <row r="223" spans="1:65" s="13" customFormat="1" ht="22.5">
      <c r="B223" s="210"/>
      <c r="C223" s="211"/>
      <c r="D223" s="206" t="s">
        <v>154</v>
      </c>
      <c r="E223" s="212" t="s">
        <v>19</v>
      </c>
      <c r="F223" s="213" t="s">
        <v>394</v>
      </c>
      <c r="G223" s="211"/>
      <c r="H223" s="214">
        <v>31.998999999999999</v>
      </c>
      <c r="I223" s="215"/>
      <c r="J223" s="211"/>
      <c r="K223" s="211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154</v>
      </c>
      <c r="AU223" s="220" t="s">
        <v>81</v>
      </c>
      <c r="AV223" s="13" t="s">
        <v>81</v>
      </c>
      <c r="AW223" s="13" t="s">
        <v>34</v>
      </c>
      <c r="AX223" s="13" t="s">
        <v>79</v>
      </c>
      <c r="AY223" s="220" t="s">
        <v>143</v>
      </c>
    </row>
    <row r="224" spans="1:65" s="2" customFormat="1" ht="21.75" customHeight="1">
      <c r="A224" s="35"/>
      <c r="B224" s="36"/>
      <c r="C224" s="232" t="s">
        <v>395</v>
      </c>
      <c r="D224" s="232" t="s">
        <v>234</v>
      </c>
      <c r="E224" s="233" t="s">
        <v>385</v>
      </c>
      <c r="F224" s="234" t="s">
        <v>386</v>
      </c>
      <c r="G224" s="235" t="s">
        <v>174</v>
      </c>
      <c r="H224" s="236">
        <v>31.998999999999999</v>
      </c>
      <c r="I224" s="237"/>
      <c r="J224" s="238">
        <f>ROUND(I224*H224,2)</f>
        <v>0</v>
      </c>
      <c r="K224" s="234" t="s">
        <v>19</v>
      </c>
      <c r="L224" s="239"/>
      <c r="M224" s="240" t="s">
        <v>19</v>
      </c>
      <c r="N224" s="241" t="s">
        <v>43</v>
      </c>
      <c r="O224" s="65"/>
      <c r="P224" s="202">
        <f>O224*H224</f>
        <v>0</v>
      </c>
      <c r="Q224" s="202">
        <v>1E-3</v>
      </c>
      <c r="R224" s="202">
        <f>Q224*H224</f>
        <v>3.1999E-2</v>
      </c>
      <c r="S224" s="202">
        <v>0</v>
      </c>
      <c r="T224" s="20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4" t="s">
        <v>330</v>
      </c>
      <c r="AT224" s="204" t="s">
        <v>234</v>
      </c>
      <c r="AU224" s="204" t="s">
        <v>81</v>
      </c>
      <c r="AY224" s="18" t="s">
        <v>143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8" t="s">
        <v>79</v>
      </c>
      <c r="BK224" s="205">
        <f>ROUND(I224*H224,2)</f>
        <v>0</v>
      </c>
      <c r="BL224" s="18" t="s">
        <v>239</v>
      </c>
      <c r="BM224" s="204" t="s">
        <v>396</v>
      </c>
    </row>
    <row r="225" spans="1:65" s="2" customFormat="1" ht="19.5">
      <c r="A225" s="35"/>
      <c r="B225" s="36"/>
      <c r="C225" s="37"/>
      <c r="D225" s="206" t="s">
        <v>152</v>
      </c>
      <c r="E225" s="37"/>
      <c r="F225" s="207" t="s">
        <v>388</v>
      </c>
      <c r="G225" s="37"/>
      <c r="H225" s="37"/>
      <c r="I225" s="116"/>
      <c r="J225" s="37"/>
      <c r="K225" s="37"/>
      <c r="L225" s="40"/>
      <c r="M225" s="208"/>
      <c r="N225" s="209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152</v>
      </c>
      <c r="AU225" s="18" t="s">
        <v>81</v>
      </c>
    </row>
    <row r="226" spans="1:65" s="2" customFormat="1" ht="21.75" customHeight="1">
      <c r="A226" s="35"/>
      <c r="B226" s="36"/>
      <c r="C226" s="193" t="s">
        <v>397</v>
      </c>
      <c r="D226" s="193" t="s">
        <v>145</v>
      </c>
      <c r="E226" s="194" t="s">
        <v>398</v>
      </c>
      <c r="F226" s="195" t="s">
        <v>399</v>
      </c>
      <c r="G226" s="196" t="s">
        <v>345</v>
      </c>
      <c r="H226" s="197">
        <v>39.08</v>
      </c>
      <c r="I226" s="198"/>
      <c r="J226" s="199">
        <f>ROUND(I226*H226,2)</f>
        <v>0</v>
      </c>
      <c r="K226" s="195" t="s">
        <v>149</v>
      </c>
      <c r="L226" s="40"/>
      <c r="M226" s="200" t="s">
        <v>19</v>
      </c>
      <c r="N226" s="201" t="s">
        <v>43</v>
      </c>
      <c r="O226" s="65"/>
      <c r="P226" s="202">
        <f>O226*H226</f>
        <v>0</v>
      </c>
      <c r="Q226" s="202">
        <v>0</v>
      </c>
      <c r="R226" s="202">
        <f>Q226*H226</f>
        <v>0</v>
      </c>
      <c r="S226" s="202">
        <v>0</v>
      </c>
      <c r="T226" s="20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4" t="s">
        <v>239</v>
      </c>
      <c r="AT226" s="204" t="s">
        <v>145</v>
      </c>
      <c r="AU226" s="204" t="s">
        <v>81</v>
      </c>
      <c r="AY226" s="18" t="s">
        <v>143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8" t="s">
        <v>79</v>
      </c>
      <c r="BK226" s="205">
        <f>ROUND(I226*H226,2)</f>
        <v>0</v>
      </c>
      <c r="BL226" s="18" t="s">
        <v>239</v>
      </c>
      <c r="BM226" s="204" t="s">
        <v>400</v>
      </c>
    </row>
    <row r="227" spans="1:65" s="2" customFormat="1" ht="19.5">
      <c r="A227" s="35"/>
      <c r="B227" s="36"/>
      <c r="C227" s="37"/>
      <c r="D227" s="206" t="s">
        <v>152</v>
      </c>
      <c r="E227" s="37"/>
      <c r="F227" s="207" t="s">
        <v>401</v>
      </c>
      <c r="G227" s="37"/>
      <c r="H227" s="37"/>
      <c r="I227" s="116"/>
      <c r="J227" s="37"/>
      <c r="K227" s="37"/>
      <c r="L227" s="40"/>
      <c r="M227" s="208"/>
      <c r="N227" s="209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152</v>
      </c>
      <c r="AU227" s="18" t="s">
        <v>81</v>
      </c>
    </row>
    <row r="228" spans="1:65" s="13" customFormat="1">
      <c r="B228" s="210"/>
      <c r="C228" s="211"/>
      <c r="D228" s="206" t="s">
        <v>154</v>
      </c>
      <c r="E228" s="212" t="s">
        <v>19</v>
      </c>
      <c r="F228" s="213" t="s">
        <v>402</v>
      </c>
      <c r="G228" s="211"/>
      <c r="H228" s="214">
        <v>39.08</v>
      </c>
      <c r="I228" s="215"/>
      <c r="J228" s="211"/>
      <c r="K228" s="211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154</v>
      </c>
      <c r="AU228" s="220" t="s">
        <v>81</v>
      </c>
      <c r="AV228" s="13" t="s">
        <v>81</v>
      </c>
      <c r="AW228" s="13" t="s">
        <v>34</v>
      </c>
      <c r="AX228" s="13" t="s">
        <v>79</v>
      </c>
      <c r="AY228" s="220" t="s">
        <v>143</v>
      </c>
    </row>
    <row r="229" spans="1:65" s="2" customFormat="1" ht="16.5" customHeight="1">
      <c r="A229" s="35"/>
      <c r="B229" s="36"/>
      <c r="C229" s="232" t="s">
        <v>403</v>
      </c>
      <c r="D229" s="232" t="s">
        <v>234</v>
      </c>
      <c r="E229" s="233" t="s">
        <v>404</v>
      </c>
      <c r="F229" s="234" t="s">
        <v>405</v>
      </c>
      <c r="G229" s="235" t="s">
        <v>345</v>
      </c>
      <c r="H229" s="236">
        <v>14.3</v>
      </c>
      <c r="I229" s="237"/>
      <c r="J229" s="238">
        <f>ROUND(I229*H229,2)</f>
        <v>0</v>
      </c>
      <c r="K229" s="234" t="s">
        <v>149</v>
      </c>
      <c r="L229" s="239"/>
      <c r="M229" s="240" t="s">
        <v>19</v>
      </c>
      <c r="N229" s="241" t="s">
        <v>43</v>
      </c>
      <c r="O229" s="65"/>
      <c r="P229" s="202">
        <f>O229*H229</f>
        <v>0</v>
      </c>
      <c r="Q229" s="202">
        <v>8.0000000000000007E-5</v>
      </c>
      <c r="R229" s="202">
        <f>Q229*H229</f>
        <v>1.1440000000000001E-3</v>
      </c>
      <c r="S229" s="202">
        <v>0</v>
      </c>
      <c r="T229" s="20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4" t="s">
        <v>330</v>
      </c>
      <c r="AT229" s="204" t="s">
        <v>234</v>
      </c>
      <c r="AU229" s="204" t="s">
        <v>81</v>
      </c>
      <c r="AY229" s="18" t="s">
        <v>143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8" t="s">
        <v>79</v>
      </c>
      <c r="BK229" s="205">
        <f>ROUND(I229*H229,2)</f>
        <v>0</v>
      </c>
      <c r="BL229" s="18" t="s">
        <v>239</v>
      </c>
      <c r="BM229" s="204" t="s">
        <v>406</v>
      </c>
    </row>
    <row r="230" spans="1:65" s="2" customFormat="1">
      <c r="A230" s="35"/>
      <c r="B230" s="36"/>
      <c r="C230" s="37"/>
      <c r="D230" s="206" t="s">
        <v>152</v>
      </c>
      <c r="E230" s="37"/>
      <c r="F230" s="207" t="s">
        <v>405</v>
      </c>
      <c r="G230" s="37"/>
      <c r="H230" s="37"/>
      <c r="I230" s="116"/>
      <c r="J230" s="37"/>
      <c r="K230" s="37"/>
      <c r="L230" s="40"/>
      <c r="M230" s="208"/>
      <c r="N230" s="209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152</v>
      </c>
      <c r="AU230" s="18" t="s">
        <v>81</v>
      </c>
    </row>
    <row r="231" spans="1:65" s="13" customFormat="1">
      <c r="B231" s="210"/>
      <c r="C231" s="211"/>
      <c r="D231" s="206" t="s">
        <v>154</v>
      </c>
      <c r="E231" s="211"/>
      <c r="F231" s="213" t="s">
        <v>407</v>
      </c>
      <c r="G231" s="211"/>
      <c r="H231" s="214">
        <v>14.3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154</v>
      </c>
      <c r="AU231" s="220" t="s">
        <v>81</v>
      </c>
      <c r="AV231" s="13" t="s">
        <v>81</v>
      </c>
      <c r="AW231" s="13" t="s">
        <v>4</v>
      </c>
      <c r="AX231" s="13" t="s">
        <v>79</v>
      </c>
      <c r="AY231" s="220" t="s">
        <v>143</v>
      </c>
    </row>
    <row r="232" spans="1:65" s="2" customFormat="1" ht="16.5" customHeight="1">
      <c r="A232" s="35"/>
      <c r="B232" s="36"/>
      <c r="C232" s="232" t="s">
        <v>408</v>
      </c>
      <c r="D232" s="232" t="s">
        <v>234</v>
      </c>
      <c r="E232" s="233" t="s">
        <v>409</v>
      </c>
      <c r="F232" s="234" t="s">
        <v>410</v>
      </c>
      <c r="G232" s="235" t="s">
        <v>345</v>
      </c>
      <c r="H232" s="236">
        <v>14.3</v>
      </c>
      <c r="I232" s="237"/>
      <c r="J232" s="238">
        <f>ROUND(I232*H232,2)</f>
        <v>0</v>
      </c>
      <c r="K232" s="234" t="s">
        <v>149</v>
      </c>
      <c r="L232" s="239"/>
      <c r="M232" s="240" t="s">
        <v>19</v>
      </c>
      <c r="N232" s="241" t="s">
        <v>43</v>
      </c>
      <c r="O232" s="65"/>
      <c r="P232" s="202">
        <f>O232*H232</f>
        <v>0</v>
      </c>
      <c r="Q232" s="202">
        <v>9.0000000000000006E-5</v>
      </c>
      <c r="R232" s="202">
        <f>Q232*H232</f>
        <v>1.2870000000000002E-3</v>
      </c>
      <c r="S232" s="202">
        <v>0</v>
      </c>
      <c r="T232" s="20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4" t="s">
        <v>330</v>
      </c>
      <c r="AT232" s="204" t="s">
        <v>234</v>
      </c>
      <c r="AU232" s="204" t="s">
        <v>81</v>
      </c>
      <c r="AY232" s="18" t="s">
        <v>143</v>
      </c>
      <c r="BE232" s="205">
        <f>IF(N232="základní",J232,0)</f>
        <v>0</v>
      </c>
      <c r="BF232" s="205">
        <f>IF(N232="snížená",J232,0)</f>
        <v>0</v>
      </c>
      <c r="BG232" s="205">
        <f>IF(N232="zákl. přenesená",J232,0)</f>
        <v>0</v>
      </c>
      <c r="BH232" s="205">
        <f>IF(N232="sníž. přenesená",J232,0)</f>
        <v>0</v>
      </c>
      <c r="BI232" s="205">
        <f>IF(N232="nulová",J232,0)</f>
        <v>0</v>
      </c>
      <c r="BJ232" s="18" t="s">
        <v>79</v>
      </c>
      <c r="BK232" s="205">
        <f>ROUND(I232*H232,2)</f>
        <v>0</v>
      </c>
      <c r="BL232" s="18" t="s">
        <v>239</v>
      </c>
      <c r="BM232" s="204" t="s">
        <v>411</v>
      </c>
    </row>
    <row r="233" spans="1:65" s="2" customFormat="1">
      <c r="A233" s="35"/>
      <c r="B233" s="36"/>
      <c r="C233" s="37"/>
      <c r="D233" s="206" t="s">
        <v>152</v>
      </c>
      <c r="E233" s="37"/>
      <c r="F233" s="207" t="s">
        <v>410</v>
      </c>
      <c r="G233" s="37"/>
      <c r="H233" s="37"/>
      <c r="I233" s="116"/>
      <c r="J233" s="37"/>
      <c r="K233" s="37"/>
      <c r="L233" s="40"/>
      <c r="M233" s="208"/>
      <c r="N233" s="209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152</v>
      </c>
      <c r="AU233" s="18" t="s">
        <v>81</v>
      </c>
    </row>
    <row r="234" spans="1:65" s="13" customFormat="1">
      <c r="B234" s="210"/>
      <c r="C234" s="211"/>
      <c r="D234" s="206" t="s">
        <v>154</v>
      </c>
      <c r="E234" s="211"/>
      <c r="F234" s="213" t="s">
        <v>407</v>
      </c>
      <c r="G234" s="211"/>
      <c r="H234" s="214">
        <v>14.3</v>
      </c>
      <c r="I234" s="215"/>
      <c r="J234" s="211"/>
      <c r="K234" s="211"/>
      <c r="L234" s="216"/>
      <c r="M234" s="217"/>
      <c r="N234" s="218"/>
      <c r="O234" s="218"/>
      <c r="P234" s="218"/>
      <c r="Q234" s="218"/>
      <c r="R234" s="218"/>
      <c r="S234" s="218"/>
      <c r="T234" s="219"/>
      <c r="AT234" s="220" t="s">
        <v>154</v>
      </c>
      <c r="AU234" s="220" t="s">
        <v>81</v>
      </c>
      <c r="AV234" s="13" t="s">
        <v>81</v>
      </c>
      <c r="AW234" s="13" t="s">
        <v>4</v>
      </c>
      <c r="AX234" s="13" t="s">
        <v>79</v>
      </c>
      <c r="AY234" s="220" t="s">
        <v>143</v>
      </c>
    </row>
    <row r="235" spans="1:65" s="2" customFormat="1" ht="16.5" customHeight="1">
      <c r="A235" s="35"/>
      <c r="B235" s="36"/>
      <c r="C235" s="232" t="s">
        <v>412</v>
      </c>
      <c r="D235" s="232" t="s">
        <v>234</v>
      </c>
      <c r="E235" s="233" t="s">
        <v>413</v>
      </c>
      <c r="F235" s="234" t="s">
        <v>414</v>
      </c>
      <c r="G235" s="235" t="s">
        <v>345</v>
      </c>
      <c r="H235" s="236">
        <v>14.388</v>
      </c>
      <c r="I235" s="237"/>
      <c r="J235" s="238">
        <f>ROUND(I235*H235,2)</f>
        <v>0</v>
      </c>
      <c r="K235" s="234" t="s">
        <v>149</v>
      </c>
      <c r="L235" s="239"/>
      <c r="M235" s="240" t="s">
        <v>19</v>
      </c>
      <c r="N235" s="241" t="s">
        <v>43</v>
      </c>
      <c r="O235" s="65"/>
      <c r="P235" s="202">
        <f>O235*H235</f>
        <v>0</v>
      </c>
      <c r="Q235" s="202">
        <v>1.1E-4</v>
      </c>
      <c r="R235" s="202">
        <f>Q235*H235</f>
        <v>1.5826799999999999E-3</v>
      </c>
      <c r="S235" s="202">
        <v>0</v>
      </c>
      <c r="T235" s="20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4" t="s">
        <v>330</v>
      </c>
      <c r="AT235" s="204" t="s">
        <v>234</v>
      </c>
      <c r="AU235" s="204" t="s">
        <v>81</v>
      </c>
      <c r="AY235" s="18" t="s">
        <v>143</v>
      </c>
      <c r="BE235" s="205">
        <f>IF(N235="základní",J235,0)</f>
        <v>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8" t="s">
        <v>79</v>
      </c>
      <c r="BK235" s="205">
        <f>ROUND(I235*H235,2)</f>
        <v>0</v>
      </c>
      <c r="BL235" s="18" t="s">
        <v>239</v>
      </c>
      <c r="BM235" s="204" t="s">
        <v>415</v>
      </c>
    </row>
    <row r="236" spans="1:65" s="2" customFormat="1">
      <c r="A236" s="35"/>
      <c r="B236" s="36"/>
      <c r="C236" s="37"/>
      <c r="D236" s="206" t="s">
        <v>152</v>
      </c>
      <c r="E236" s="37"/>
      <c r="F236" s="207" t="s">
        <v>414</v>
      </c>
      <c r="G236" s="37"/>
      <c r="H236" s="37"/>
      <c r="I236" s="116"/>
      <c r="J236" s="37"/>
      <c r="K236" s="37"/>
      <c r="L236" s="40"/>
      <c r="M236" s="208"/>
      <c r="N236" s="209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152</v>
      </c>
      <c r="AU236" s="18" t="s">
        <v>81</v>
      </c>
    </row>
    <row r="237" spans="1:65" s="13" customFormat="1">
      <c r="B237" s="210"/>
      <c r="C237" s="211"/>
      <c r="D237" s="206" t="s">
        <v>154</v>
      </c>
      <c r="E237" s="211"/>
      <c r="F237" s="213" t="s">
        <v>416</v>
      </c>
      <c r="G237" s="211"/>
      <c r="H237" s="214">
        <v>14.388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154</v>
      </c>
      <c r="AU237" s="220" t="s">
        <v>81</v>
      </c>
      <c r="AV237" s="13" t="s">
        <v>81</v>
      </c>
      <c r="AW237" s="13" t="s">
        <v>4</v>
      </c>
      <c r="AX237" s="13" t="s">
        <v>79</v>
      </c>
      <c r="AY237" s="220" t="s">
        <v>143</v>
      </c>
    </row>
    <row r="238" spans="1:65" s="2" customFormat="1" ht="21.75" customHeight="1">
      <c r="A238" s="35"/>
      <c r="B238" s="36"/>
      <c r="C238" s="193" t="s">
        <v>417</v>
      </c>
      <c r="D238" s="193" t="s">
        <v>145</v>
      </c>
      <c r="E238" s="194" t="s">
        <v>418</v>
      </c>
      <c r="F238" s="195" t="s">
        <v>419</v>
      </c>
      <c r="G238" s="196" t="s">
        <v>420</v>
      </c>
      <c r="H238" s="252"/>
      <c r="I238" s="198"/>
      <c r="J238" s="199">
        <f>ROUND(I238*H238,2)</f>
        <v>0</v>
      </c>
      <c r="K238" s="195" t="s">
        <v>149</v>
      </c>
      <c r="L238" s="40"/>
      <c r="M238" s="200" t="s">
        <v>19</v>
      </c>
      <c r="N238" s="201" t="s">
        <v>43</v>
      </c>
      <c r="O238" s="65"/>
      <c r="P238" s="202">
        <f>O238*H238</f>
        <v>0</v>
      </c>
      <c r="Q238" s="202">
        <v>0</v>
      </c>
      <c r="R238" s="202">
        <f>Q238*H238</f>
        <v>0</v>
      </c>
      <c r="S238" s="202">
        <v>0</v>
      </c>
      <c r="T238" s="203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4" t="s">
        <v>150</v>
      </c>
      <c r="AT238" s="204" t="s">
        <v>145</v>
      </c>
      <c r="AU238" s="204" t="s">
        <v>81</v>
      </c>
      <c r="AY238" s="18" t="s">
        <v>143</v>
      </c>
      <c r="BE238" s="205">
        <f>IF(N238="základní",J238,0)</f>
        <v>0</v>
      </c>
      <c r="BF238" s="205">
        <f>IF(N238="snížená",J238,0)</f>
        <v>0</v>
      </c>
      <c r="BG238" s="205">
        <f>IF(N238="zákl. přenesená",J238,0)</f>
        <v>0</v>
      </c>
      <c r="BH238" s="205">
        <f>IF(N238="sníž. přenesená",J238,0)</f>
        <v>0</v>
      </c>
      <c r="BI238" s="205">
        <f>IF(N238="nulová",J238,0)</f>
        <v>0</v>
      </c>
      <c r="BJ238" s="18" t="s">
        <v>79</v>
      </c>
      <c r="BK238" s="205">
        <f>ROUND(I238*H238,2)</f>
        <v>0</v>
      </c>
      <c r="BL238" s="18" t="s">
        <v>150</v>
      </c>
      <c r="BM238" s="204" t="s">
        <v>421</v>
      </c>
    </row>
    <row r="239" spans="1:65" s="2" customFormat="1" ht="29.25">
      <c r="A239" s="35"/>
      <c r="B239" s="36"/>
      <c r="C239" s="37"/>
      <c r="D239" s="206" t="s">
        <v>152</v>
      </c>
      <c r="E239" s="37"/>
      <c r="F239" s="207" t="s">
        <v>422</v>
      </c>
      <c r="G239" s="37"/>
      <c r="H239" s="37"/>
      <c r="I239" s="116"/>
      <c r="J239" s="37"/>
      <c r="K239" s="37"/>
      <c r="L239" s="40"/>
      <c r="M239" s="253"/>
      <c r="N239" s="254"/>
      <c r="O239" s="255"/>
      <c r="P239" s="255"/>
      <c r="Q239" s="255"/>
      <c r="R239" s="255"/>
      <c r="S239" s="255"/>
      <c r="T239" s="25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152</v>
      </c>
      <c r="AU239" s="18" t="s">
        <v>81</v>
      </c>
    </row>
    <row r="240" spans="1:65" s="2" customFormat="1" ht="6.95" customHeight="1">
      <c r="A240" s="35"/>
      <c r="B240" s="48"/>
      <c r="C240" s="49"/>
      <c r="D240" s="49"/>
      <c r="E240" s="49"/>
      <c r="F240" s="49"/>
      <c r="G240" s="49"/>
      <c r="H240" s="49"/>
      <c r="I240" s="143"/>
      <c r="J240" s="49"/>
      <c r="K240" s="49"/>
      <c r="L240" s="40"/>
      <c r="M240" s="35"/>
      <c r="O240" s="35"/>
      <c r="P240" s="35"/>
      <c r="Q240" s="35"/>
      <c r="R240" s="35"/>
      <c r="S240" s="35"/>
      <c r="T240" s="35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</row>
  </sheetData>
  <sheetProtection algorithmName="SHA-512" hashValue="KmDXV8ksQmYYItrUHBlvJVJznewj2qi4NP1a89i14zBAHjEnz3lbe583FjFzZsKz58w56Zlmk+U4Ly8Vt4F59A==" saltValue="MHi/ASwNYmnya29EBhJxodXytMySFCkUuS+rtkmHenUZooxLDRRaBxT9rpIPi2yHtHuRvZ/CU5ta26wrOqCdKA==" spinCount="100000" sheet="1" objects="1" scenarios="1" formatColumns="0" formatRows="0" autoFilter="0"/>
  <autoFilter ref="C96:K239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30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8" t="s">
        <v>89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81</v>
      </c>
    </row>
    <row r="4" spans="1:46" s="1" customFormat="1" ht="24.95" customHeight="1">
      <c r="B4" s="21"/>
      <c r="D4" s="113" t="s">
        <v>106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23.25" customHeight="1">
      <c r="B7" s="21"/>
      <c r="E7" s="382" t="str">
        <f>'Rekapitulace stavby'!K6</f>
        <v>Výdejna stravy- Králíček - Stavební úpravy obj.čp1035 na pozemku č.st.77, kú Nové  Město nad Met- etapa 1</v>
      </c>
      <c r="F7" s="383"/>
      <c r="G7" s="383"/>
      <c r="H7" s="383"/>
      <c r="I7" s="109"/>
      <c r="L7" s="21"/>
    </row>
    <row r="8" spans="1:46" s="1" customFormat="1" ht="12" customHeight="1">
      <c r="B8" s="21"/>
      <c r="D8" s="115" t="s">
        <v>107</v>
      </c>
      <c r="I8" s="109"/>
      <c r="L8" s="21"/>
    </row>
    <row r="9" spans="1:46" s="2" customFormat="1" ht="16.5" customHeight="1">
      <c r="A9" s="35"/>
      <c r="B9" s="40"/>
      <c r="C9" s="35"/>
      <c r="D9" s="35"/>
      <c r="E9" s="382" t="s">
        <v>108</v>
      </c>
      <c r="F9" s="384"/>
      <c r="G9" s="384"/>
      <c r="H9" s="384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109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5" t="s">
        <v>423</v>
      </c>
      <c r="F11" s="384"/>
      <c r="G11" s="384"/>
      <c r="H11" s="384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 t="str">
        <f>'Rekapitulace stavby'!AN8</f>
        <v>22. 5. 2020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25</v>
      </c>
      <c r="E16" s="35"/>
      <c r="F16" s="35"/>
      <c r="G16" s="35"/>
      <c r="H16" s="35"/>
      <c r="I16" s="118" t="s">
        <v>26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8" t="s">
        <v>28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29</v>
      </c>
      <c r="E19" s="35"/>
      <c r="F19" s="35"/>
      <c r="G19" s="35"/>
      <c r="H19" s="35"/>
      <c r="I19" s="118" t="s">
        <v>26</v>
      </c>
      <c r="J19" s="31" t="str">
        <f>'Rekapitulace stavby'!AN13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6" t="str">
        <f>'Rekapitulace stavby'!E14</f>
        <v>Vyplň údaj</v>
      </c>
      <c r="F20" s="387"/>
      <c r="G20" s="387"/>
      <c r="H20" s="387"/>
      <c r="I20" s="118" t="s">
        <v>28</v>
      </c>
      <c r="J20" s="31" t="str">
        <f>'Rekapitulace stavby'!AN14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31</v>
      </c>
      <c r="E22" s="35"/>
      <c r="F22" s="35"/>
      <c r="G22" s="35"/>
      <c r="H22" s="35"/>
      <c r="I22" s="118" t="s">
        <v>26</v>
      </c>
      <c r="J22" s="104" t="s">
        <v>32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33</v>
      </c>
      <c r="F23" s="35"/>
      <c r="G23" s="35"/>
      <c r="H23" s="35"/>
      <c r="I23" s="118" t="s">
        <v>28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35</v>
      </c>
      <c r="E25" s="35"/>
      <c r="F25" s="35"/>
      <c r="G25" s="35"/>
      <c r="H25" s="35"/>
      <c r="I25" s="118" t="s">
        <v>26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33</v>
      </c>
      <c r="F26" s="35"/>
      <c r="G26" s="35"/>
      <c r="H26" s="35"/>
      <c r="I26" s="118" t="s">
        <v>28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36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83.25" customHeight="1">
      <c r="A29" s="120"/>
      <c r="B29" s="121"/>
      <c r="C29" s="120"/>
      <c r="D29" s="120"/>
      <c r="E29" s="388" t="s">
        <v>111</v>
      </c>
      <c r="F29" s="388"/>
      <c r="G29" s="388"/>
      <c r="H29" s="388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38</v>
      </c>
      <c r="E32" s="35"/>
      <c r="F32" s="35"/>
      <c r="G32" s="35"/>
      <c r="H32" s="35"/>
      <c r="I32" s="116"/>
      <c r="J32" s="127">
        <f>ROUND(J96,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40</v>
      </c>
      <c r="G34" s="35"/>
      <c r="H34" s="35"/>
      <c r="I34" s="129" t="s">
        <v>39</v>
      </c>
      <c r="J34" s="128" t="s">
        <v>41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42</v>
      </c>
      <c r="E35" s="115" t="s">
        <v>43</v>
      </c>
      <c r="F35" s="131">
        <f>ROUND((SUM(BE96:BE329)),  2)</f>
        <v>0</v>
      </c>
      <c r="G35" s="35"/>
      <c r="H35" s="35"/>
      <c r="I35" s="132">
        <v>0.21</v>
      </c>
      <c r="J35" s="131">
        <f>ROUND(((SUM(BE96:BE329))*I35),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44</v>
      </c>
      <c r="F36" s="131">
        <f>ROUND((SUM(BF96:BF329)),  2)</f>
        <v>0</v>
      </c>
      <c r="G36" s="35"/>
      <c r="H36" s="35"/>
      <c r="I36" s="132">
        <v>0.15</v>
      </c>
      <c r="J36" s="131">
        <f>ROUND(((SUM(BF96:BF329))*I36),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45</v>
      </c>
      <c r="F37" s="131">
        <f>ROUND((SUM(BG96:BG329)),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46</v>
      </c>
      <c r="F38" s="131">
        <f>ROUND((SUM(BH96:BH329)),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47</v>
      </c>
      <c r="F39" s="131">
        <f>ROUND((SUM(BI96:BI329)),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48</v>
      </c>
      <c r="E41" s="135"/>
      <c r="F41" s="135"/>
      <c r="G41" s="136" t="s">
        <v>49</v>
      </c>
      <c r="H41" s="137" t="s">
        <v>50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112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3.25" customHeight="1">
      <c r="A50" s="35"/>
      <c r="B50" s="36"/>
      <c r="C50" s="37"/>
      <c r="D50" s="37"/>
      <c r="E50" s="380" t="str">
        <f>E7</f>
        <v>Výdejna stravy- Králíček - Stavební úpravy obj.čp1035 na pozemku č.st.77, kú Nové  Město nad Met- etapa 1</v>
      </c>
      <c r="F50" s="381"/>
      <c r="G50" s="381"/>
      <c r="H50" s="381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107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0" t="s">
        <v>108</v>
      </c>
      <c r="F52" s="379"/>
      <c r="G52" s="379"/>
      <c r="H52" s="379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109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58" t="str">
        <f>E11</f>
        <v>SO 02-D2 - Přípojka kanalizace</v>
      </c>
      <c r="F54" s="379"/>
      <c r="G54" s="379"/>
      <c r="H54" s="379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Nové  Město nad Met</v>
      </c>
      <c r="G56" s="37"/>
      <c r="H56" s="37"/>
      <c r="I56" s="118" t="s">
        <v>23</v>
      </c>
      <c r="J56" s="60" t="str">
        <f>IF(J14="","",J14)</f>
        <v>22. 5. 2020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SŠ a ZŠ ú Nové  Město nad Met</v>
      </c>
      <c r="G58" s="37"/>
      <c r="H58" s="37"/>
      <c r="I58" s="118" t="s">
        <v>31</v>
      </c>
      <c r="J58" s="33" t="str">
        <f>E23</f>
        <v xml:space="preserve">Ing. Marcela Kalužná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118" t="s">
        <v>35</v>
      </c>
      <c r="J59" s="33" t="str">
        <f>E26</f>
        <v xml:space="preserve">Ing. Marcela Kalužná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113</v>
      </c>
      <c r="D61" s="148"/>
      <c r="E61" s="148"/>
      <c r="F61" s="148"/>
      <c r="G61" s="148"/>
      <c r="H61" s="148"/>
      <c r="I61" s="149"/>
      <c r="J61" s="150" t="s">
        <v>114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70</v>
      </c>
      <c r="D63" s="37"/>
      <c r="E63" s="37"/>
      <c r="F63" s="37"/>
      <c r="G63" s="37"/>
      <c r="H63" s="37"/>
      <c r="I63" s="116"/>
      <c r="J63" s="78">
        <f>J96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115</v>
      </c>
    </row>
    <row r="64" spans="1:47" s="9" customFormat="1" ht="24.95" customHeight="1">
      <c r="B64" s="152"/>
      <c r="C64" s="153"/>
      <c r="D64" s="154" t="s">
        <v>116</v>
      </c>
      <c r="E64" s="155"/>
      <c r="F64" s="155"/>
      <c r="G64" s="155"/>
      <c r="H64" s="155"/>
      <c r="I64" s="156"/>
      <c r="J64" s="157">
        <f>J97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117</v>
      </c>
      <c r="E65" s="161"/>
      <c r="F65" s="161"/>
      <c r="G65" s="161"/>
      <c r="H65" s="161"/>
      <c r="I65" s="162"/>
      <c r="J65" s="163">
        <f>J98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119</v>
      </c>
      <c r="E66" s="161"/>
      <c r="F66" s="161"/>
      <c r="G66" s="161"/>
      <c r="H66" s="161"/>
      <c r="I66" s="162"/>
      <c r="J66" s="163">
        <f>J229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120</v>
      </c>
      <c r="E67" s="161"/>
      <c r="F67" s="161"/>
      <c r="G67" s="161"/>
      <c r="H67" s="161"/>
      <c r="I67" s="162"/>
      <c r="J67" s="163">
        <f>J233</f>
        <v>0</v>
      </c>
      <c r="K67" s="98"/>
      <c r="L67" s="164"/>
    </row>
    <row r="68" spans="1:31" s="10" customFormat="1" ht="19.899999999999999" customHeight="1">
      <c r="B68" s="159"/>
      <c r="C68" s="98"/>
      <c r="D68" s="160" t="s">
        <v>424</v>
      </c>
      <c r="E68" s="161"/>
      <c r="F68" s="161"/>
      <c r="G68" s="161"/>
      <c r="H68" s="161"/>
      <c r="I68" s="162"/>
      <c r="J68" s="163">
        <f>J239</f>
        <v>0</v>
      </c>
      <c r="K68" s="98"/>
      <c r="L68" s="164"/>
    </row>
    <row r="69" spans="1:31" s="10" customFormat="1" ht="19.899999999999999" customHeight="1">
      <c r="B69" s="159"/>
      <c r="C69" s="98"/>
      <c r="D69" s="160" t="s">
        <v>122</v>
      </c>
      <c r="E69" s="161"/>
      <c r="F69" s="161"/>
      <c r="G69" s="161"/>
      <c r="H69" s="161"/>
      <c r="I69" s="162"/>
      <c r="J69" s="163">
        <f>J264</f>
        <v>0</v>
      </c>
      <c r="K69" s="98"/>
      <c r="L69" s="164"/>
    </row>
    <row r="70" spans="1:31" s="10" customFormat="1" ht="19.899999999999999" customHeight="1">
      <c r="B70" s="159"/>
      <c r="C70" s="98"/>
      <c r="D70" s="160" t="s">
        <v>123</v>
      </c>
      <c r="E70" s="161"/>
      <c r="F70" s="161"/>
      <c r="G70" s="161"/>
      <c r="H70" s="161"/>
      <c r="I70" s="162"/>
      <c r="J70" s="163">
        <f>J291</f>
        <v>0</v>
      </c>
      <c r="K70" s="98"/>
      <c r="L70" s="164"/>
    </row>
    <row r="71" spans="1:31" s="10" customFormat="1" ht="19.899999999999999" customHeight="1">
      <c r="B71" s="159"/>
      <c r="C71" s="98"/>
      <c r="D71" s="160" t="s">
        <v>124</v>
      </c>
      <c r="E71" s="161"/>
      <c r="F71" s="161"/>
      <c r="G71" s="161"/>
      <c r="H71" s="161"/>
      <c r="I71" s="162"/>
      <c r="J71" s="163">
        <f>J299</f>
        <v>0</v>
      </c>
      <c r="K71" s="98"/>
      <c r="L71" s="164"/>
    </row>
    <row r="72" spans="1:31" s="10" customFormat="1" ht="19.899999999999999" customHeight="1">
      <c r="B72" s="159"/>
      <c r="C72" s="98"/>
      <c r="D72" s="160" t="s">
        <v>125</v>
      </c>
      <c r="E72" s="161"/>
      <c r="F72" s="161"/>
      <c r="G72" s="161"/>
      <c r="H72" s="161"/>
      <c r="I72" s="162"/>
      <c r="J72" s="163">
        <f>J315</f>
        <v>0</v>
      </c>
      <c r="K72" s="98"/>
      <c r="L72" s="164"/>
    </row>
    <row r="73" spans="1:31" s="9" customFormat="1" ht="24.95" customHeight="1">
      <c r="B73" s="152"/>
      <c r="C73" s="153"/>
      <c r="D73" s="154" t="s">
        <v>126</v>
      </c>
      <c r="E73" s="155"/>
      <c r="F73" s="155"/>
      <c r="G73" s="155"/>
      <c r="H73" s="155"/>
      <c r="I73" s="156"/>
      <c r="J73" s="157">
        <f>J318</f>
        <v>0</v>
      </c>
      <c r="K73" s="153"/>
      <c r="L73" s="158"/>
    </row>
    <row r="74" spans="1:31" s="10" customFormat="1" ht="19.899999999999999" customHeight="1">
      <c r="B74" s="159"/>
      <c r="C74" s="98"/>
      <c r="D74" s="160" t="s">
        <v>127</v>
      </c>
      <c r="E74" s="161"/>
      <c r="F74" s="161"/>
      <c r="G74" s="161"/>
      <c r="H74" s="161"/>
      <c r="I74" s="162"/>
      <c r="J74" s="163">
        <f>J319</f>
        <v>0</v>
      </c>
      <c r="K74" s="98"/>
      <c r="L74" s="164"/>
    </row>
    <row r="75" spans="1:31" s="2" customFormat="1" ht="21.75" customHeight="1">
      <c r="A75" s="35"/>
      <c r="B75" s="36"/>
      <c r="C75" s="37"/>
      <c r="D75" s="37"/>
      <c r="E75" s="37"/>
      <c r="F75" s="37"/>
      <c r="G75" s="37"/>
      <c r="H75" s="37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48"/>
      <c r="C76" s="49"/>
      <c r="D76" s="49"/>
      <c r="E76" s="49"/>
      <c r="F76" s="49"/>
      <c r="G76" s="49"/>
      <c r="H76" s="49"/>
      <c r="I76" s="143"/>
      <c r="J76" s="49"/>
      <c r="K76" s="49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80" spans="1:31" s="2" customFormat="1" ht="6.95" customHeight="1">
      <c r="A80" s="35"/>
      <c r="B80" s="50"/>
      <c r="C80" s="51"/>
      <c r="D80" s="51"/>
      <c r="E80" s="51"/>
      <c r="F80" s="51"/>
      <c r="G80" s="51"/>
      <c r="H80" s="51"/>
      <c r="I80" s="146"/>
      <c r="J80" s="51"/>
      <c r="K80" s="51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24.95" customHeight="1">
      <c r="A81" s="35"/>
      <c r="B81" s="36"/>
      <c r="C81" s="24" t="s">
        <v>128</v>
      </c>
      <c r="D81" s="37"/>
      <c r="E81" s="37"/>
      <c r="F81" s="37"/>
      <c r="G81" s="37"/>
      <c r="H81" s="37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12" customHeight="1">
      <c r="A83" s="35"/>
      <c r="B83" s="36"/>
      <c r="C83" s="30" t="s">
        <v>16</v>
      </c>
      <c r="D83" s="37"/>
      <c r="E83" s="37"/>
      <c r="F83" s="37"/>
      <c r="G83" s="37"/>
      <c r="H83" s="37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23.25" customHeight="1">
      <c r="A84" s="35"/>
      <c r="B84" s="36"/>
      <c r="C84" s="37"/>
      <c r="D84" s="37"/>
      <c r="E84" s="380" t="str">
        <f>E7</f>
        <v>Výdejna stravy- Králíček - Stavební úpravy obj.čp1035 na pozemku č.st.77, kú Nové  Město nad Met- etapa 1</v>
      </c>
      <c r="F84" s="381"/>
      <c r="G84" s="381"/>
      <c r="H84" s="381"/>
      <c r="I84" s="116"/>
      <c r="J84" s="37"/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1" customFormat="1" ht="12" customHeight="1">
      <c r="B85" s="22"/>
      <c r="C85" s="30" t="s">
        <v>107</v>
      </c>
      <c r="D85" s="23"/>
      <c r="E85" s="23"/>
      <c r="F85" s="23"/>
      <c r="G85" s="23"/>
      <c r="H85" s="23"/>
      <c r="I85" s="109"/>
      <c r="J85" s="23"/>
      <c r="K85" s="23"/>
      <c r="L85" s="21"/>
    </row>
    <row r="86" spans="1:63" s="2" customFormat="1" ht="16.5" customHeight="1">
      <c r="A86" s="35"/>
      <c r="B86" s="36"/>
      <c r="C86" s="37"/>
      <c r="D86" s="37"/>
      <c r="E86" s="380" t="s">
        <v>108</v>
      </c>
      <c r="F86" s="379"/>
      <c r="G86" s="379"/>
      <c r="H86" s="379"/>
      <c r="I86" s="116"/>
      <c r="J86" s="37"/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2" customHeight="1">
      <c r="A87" s="35"/>
      <c r="B87" s="36"/>
      <c r="C87" s="30" t="s">
        <v>109</v>
      </c>
      <c r="D87" s="37"/>
      <c r="E87" s="37"/>
      <c r="F87" s="37"/>
      <c r="G87" s="37"/>
      <c r="H87" s="37"/>
      <c r="I87" s="116"/>
      <c r="J87" s="37"/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6.5" customHeight="1">
      <c r="A88" s="35"/>
      <c r="B88" s="36"/>
      <c r="C88" s="37"/>
      <c r="D88" s="37"/>
      <c r="E88" s="358" t="str">
        <f>E11</f>
        <v>SO 02-D2 - Přípojka kanalizace</v>
      </c>
      <c r="F88" s="379"/>
      <c r="G88" s="379"/>
      <c r="H88" s="379"/>
      <c r="I88" s="116"/>
      <c r="J88" s="37"/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116"/>
      <c r="J89" s="37"/>
      <c r="K89" s="37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2" customHeight="1">
      <c r="A90" s="35"/>
      <c r="B90" s="36"/>
      <c r="C90" s="30" t="s">
        <v>21</v>
      </c>
      <c r="D90" s="37"/>
      <c r="E90" s="37"/>
      <c r="F90" s="28" t="str">
        <f>F14</f>
        <v xml:space="preserve"> Nové  Město nad Met</v>
      </c>
      <c r="G90" s="37"/>
      <c r="H90" s="37"/>
      <c r="I90" s="118" t="s">
        <v>23</v>
      </c>
      <c r="J90" s="60" t="str">
        <f>IF(J14="","",J14)</f>
        <v>22. 5. 2020</v>
      </c>
      <c r="K90" s="37"/>
      <c r="L90" s="11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6.95" customHeight="1">
      <c r="A91" s="35"/>
      <c r="B91" s="36"/>
      <c r="C91" s="37"/>
      <c r="D91" s="37"/>
      <c r="E91" s="37"/>
      <c r="F91" s="37"/>
      <c r="G91" s="37"/>
      <c r="H91" s="37"/>
      <c r="I91" s="116"/>
      <c r="J91" s="37"/>
      <c r="K91" s="37"/>
      <c r="L91" s="11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25.7" customHeight="1">
      <c r="A92" s="35"/>
      <c r="B92" s="36"/>
      <c r="C92" s="30" t="s">
        <v>25</v>
      </c>
      <c r="D92" s="37"/>
      <c r="E92" s="37"/>
      <c r="F92" s="28" t="str">
        <f>E17</f>
        <v>SŠ a ZŠ ú Nové  Město nad Met</v>
      </c>
      <c r="G92" s="37"/>
      <c r="H92" s="37"/>
      <c r="I92" s="118" t="s">
        <v>31</v>
      </c>
      <c r="J92" s="33" t="str">
        <f>E23</f>
        <v xml:space="preserve">Ing. Marcela Kalužná </v>
      </c>
      <c r="K92" s="37"/>
      <c r="L92" s="11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25.7" customHeight="1">
      <c r="A93" s="35"/>
      <c r="B93" s="36"/>
      <c r="C93" s="30" t="s">
        <v>29</v>
      </c>
      <c r="D93" s="37"/>
      <c r="E93" s="37"/>
      <c r="F93" s="28" t="str">
        <f>IF(E20="","",E20)</f>
        <v>Vyplň údaj</v>
      </c>
      <c r="G93" s="37"/>
      <c r="H93" s="37"/>
      <c r="I93" s="118" t="s">
        <v>35</v>
      </c>
      <c r="J93" s="33" t="str">
        <f>E26</f>
        <v xml:space="preserve">Ing. Marcela Kalužná </v>
      </c>
      <c r="K93" s="37"/>
      <c r="L93" s="11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2" customFormat="1" ht="10.35" customHeight="1">
      <c r="A94" s="35"/>
      <c r="B94" s="36"/>
      <c r="C94" s="37"/>
      <c r="D94" s="37"/>
      <c r="E94" s="37"/>
      <c r="F94" s="37"/>
      <c r="G94" s="37"/>
      <c r="H94" s="37"/>
      <c r="I94" s="116"/>
      <c r="J94" s="37"/>
      <c r="K94" s="37"/>
      <c r="L94" s="11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63" s="11" customFormat="1" ht="29.25" customHeight="1">
      <c r="A95" s="165"/>
      <c r="B95" s="166"/>
      <c r="C95" s="167" t="s">
        <v>129</v>
      </c>
      <c r="D95" s="168" t="s">
        <v>57</v>
      </c>
      <c r="E95" s="168" t="s">
        <v>53</v>
      </c>
      <c r="F95" s="168" t="s">
        <v>54</v>
      </c>
      <c r="G95" s="168" t="s">
        <v>130</v>
      </c>
      <c r="H95" s="168" t="s">
        <v>131</v>
      </c>
      <c r="I95" s="169" t="s">
        <v>132</v>
      </c>
      <c r="J95" s="168" t="s">
        <v>114</v>
      </c>
      <c r="K95" s="170" t="s">
        <v>133</v>
      </c>
      <c r="L95" s="171"/>
      <c r="M95" s="69" t="s">
        <v>19</v>
      </c>
      <c r="N95" s="70" t="s">
        <v>42</v>
      </c>
      <c r="O95" s="70" t="s">
        <v>134</v>
      </c>
      <c r="P95" s="70" t="s">
        <v>135</v>
      </c>
      <c r="Q95" s="70" t="s">
        <v>136</v>
      </c>
      <c r="R95" s="70" t="s">
        <v>137</v>
      </c>
      <c r="S95" s="70" t="s">
        <v>138</v>
      </c>
      <c r="T95" s="71" t="s">
        <v>139</v>
      </c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</row>
    <row r="96" spans="1:63" s="2" customFormat="1" ht="22.9" customHeight="1">
      <c r="A96" s="35"/>
      <c r="B96" s="36"/>
      <c r="C96" s="76" t="s">
        <v>140</v>
      </c>
      <c r="D96" s="37"/>
      <c r="E96" s="37"/>
      <c r="F96" s="37"/>
      <c r="G96" s="37"/>
      <c r="H96" s="37"/>
      <c r="I96" s="116"/>
      <c r="J96" s="172">
        <f>BK96</f>
        <v>0</v>
      </c>
      <c r="K96" s="37"/>
      <c r="L96" s="40"/>
      <c r="M96" s="72"/>
      <c r="N96" s="173"/>
      <c r="O96" s="73"/>
      <c r="P96" s="174">
        <f>P97+P318</f>
        <v>0</v>
      </c>
      <c r="Q96" s="73"/>
      <c r="R96" s="174">
        <f>R97+R318</f>
        <v>41.291348600000013</v>
      </c>
      <c r="S96" s="73"/>
      <c r="T96" s="175">
        <f>T97+T318</f>
        <v>2.6999999999999997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71</v>
      </c>
      <c r="AU96" s="18" t="s">
        <v>115</v>
      </c>
      <c r="BK96" s="176">
        <f>BK97+BK318</f>
        <v>0</v>
      </c>
    </row>
    <row r="97" spans="1:65" s="12" customFormat="1" ht="25.9" customHeight="1">
      <c r="B97" s="177"/>
      <c r="C97" s="178"/>
      <c r="D97" s="179" t="s">
        <v>71</v>
      </c>
      <c r="E97" s="180" t="s">
        <v>141</v>
      </c>
      <c r="F97" s="180" t="s">
        <v>142</v>
      </c>
      <c r="G97" s="178"/>
      <c r="H97" s="178"/>
      <c r="I97" s="181"/>
      <c r="J97" s="182">
        <f>BK97</f>
        <v>0</v>
      </c>
      <c r="K97" s="178"/>
      <c r="L97" s="183"/>
      <c r="M97" s="184"/>
      <c r="N97" s="185"/>
      <c r="O97" s="185"/>
      <c r="P97" s="186">
        <f>P98+P229+P233+P239+P264+P291+P299+P315</f>
        <v>0</v>
      </c>
      <c r="Q97" s="185"/>
      <c r="R97" s="186">
        <f>R98+R229+R233+R239+R264+R291+R299+R315</f>
        <v>41.290848600000011</v>
      </c>
      <c r="S97" s="185"/>
      <c r="T97" s="187">
        <f>T98+T229+T233+T239+T264+T291+T299+T315</f>
        <v>2.6999999999999997</v>
      </c>
      <c r="AR97" s="188" t="s">
        <v>79</v>
      </c>
      <c r="AT97" s="189" t="s">
        <v>71</v>
      </c>
      <c r="AU97" s="189" t="s">
        <v>72</v>
      </c>
      <c r="AY97" s="188" t="s">
        <v>143</v>
      </c>
      <c r="BK97" s="190">
        <f>BK98+BK229+BK233+BK239+BK264+BK291+BK299+BK315</f>
        <v>0</v>
      </c>
    </row>
    <row r="98" spans="1:65" s="12" customFormat="1" ht="22.9" customHeight="1">
      <c r="B98" s="177"/>
      <c r="C98" s="178"/>
      <c r="D98" s="179" t="s">
        <v>71</v>
      </c>
      <c r="E98" s="191" t="s">
        <v>79</v>
      </c>
      <c r="F98" s="191" t="s">
        <v>144</v>
      </c>
      <c r="G98" s="178"/>
      <c r="H98" s="178"/>
      <c r="I98" s="181"/>
      <c r="J98" s="192">
        <f>BK98</f>
        <v>0</v>
      </c>
      <c r="K98" s="178"/>
      <c r="L98" s="183"/>
      <c r="M98" s="184"/>
      <c r="N98" s="185"/>
      <c r="O98" s="185"/>
      <c r="P98" s="186">
        <f>SUM(P99:P228)</f>
        <v>0</v>
      </c>
      <c r="Q98" s="185"/>
      <c r="R98" s="186">
        <f>SUM(R99:R228)</f>
        <v>3.7813162000000005</v>
      </c>
      <c r="S98" s="185"/>
      <c r="T98" s="187">
        <f>SUM(T99:T228)</f>
        <v>2.6859999999999999</v>
      </c>
      <c r="AR98" s="188" t="s">
        <v>79</v>
      </c>
      <c r="AT98" s="189" t="s">
        <v>71</v>
      </c>
      <c r="AU98" s="189" t="s">
        <v>79</v>
      </c>
      <c r="AY98" s="188" t="s">
        <v>143</v>
      </c>
      <c r="BK98" s="190">
        <f>SUM(BK99:BK228)</f>
        <v>0</v>
      </c>
    </row>
    <row r="99" spans="1:65" s="2" customFormat="1" ht="16.5" customHeight="1">
      <c r="A99" s="35"/>
      <c r="B99" s="36"/>
      <c r="C99" s="193" t="s">
        <v>79</v>
      </c>
      <c r="D99" s="193" t="s">
        <v>145</v>
      </c>
      <c r="E99" s="194" t="s">
        <v>425</v>
      </c>
      <c r="F99" s="195" t="s">
        <v>426</v>
      </c>
      <c r="G99" s="196" t="s">
        <v>196</v>
      </c>
      <c r="H99" s="197">
        <v>3</v>
      </c>
      <c r="I99" s="198"/>
      <c r="J99" s="199">
        <f>ROUND(I99*H99,2)</f>
        <v>0</v>
      </c>
      <c r="K99" s="195" t="s">
        <v>149</v>
      </c>
      <c r="L99" s="40"/>
      <c r="M99" s="200" t="s">
        <v>19</v>
      </c>
      <c r="N99" s="201" t="s">
        <v>43</v>
      </c>
      <c r="O99" s="65"/>
      <c r="P99" s="202">
        <f>O99*H99</f>
        <v>0</v>
      </c>
      <c r="Q99" s="202">
        <v>5.0000000000000002E-5</v>
      </c>
      <c r="R99" s="202">
        <f>Q99*H99</f>
        <v>1.5000000000000001E-4</v>
      </c>
      <c r="S99" s="202">
        <v>0</v>
      </c>
      <c r="T99" s="20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150</v>
      </c>
      <c r="AT99" s="204" t="s">
        <v>145</v>
      </c>
      <c r="AU99" s="204" t="s">
        <v>81</v>
      </c>
      <c r="AY99" s="18" t="s">
        <v>143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79</v>
      </c>
      <c r="BK99" s="205">
        <f>ROUND(I99*H99,2)</f>
        <v>0</v>
      </c>
      <c r="BL99" s="18" t="s">
        <v>150</v>
      </c>
      <c r="BM99" s="204" t="s">
        <v>427</v>
      </c>
    </row>
    <row r="100" spans="1:65" s="2" customFormat="1" ht="19.5">
      <c r="A100" s="35"/>
      <c r="B100" s="36"/>
      <c r="C100" s="37"/>
      <c r="D100" s="206" t="s">
        <v>152</v>
      </c>
      <c r="E100" s="37"/>
      <c r="F100" s="207" t="s">
        <v>428</v>
      </c>
      <c r="G100" s="37"/>
      <c r="H100" s="37"/>
      <c r="I100" s="116"/>
      <c r="J100" s="37"/>
      <c r="K100" s="37"/>
      <c r="L100" s="40"/>
      <c r="M100" s="208"/>
      <c r="N100" s="209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152</v>
      </c>
      <c r="AU100" s="18" t="s">
        <v>81</v>
      </c>
    </row>
    <row r="101" spans="1:65" s="13" customFormat="1">
      <c r="B101" s="210"/>
      <c r="C101" s="211"/>
      <c r="D101" s="206" t="s">
        <v>154</v>
      </c>
      <c r="E101" s="212" t="s">
        <v>19</v>
      </c>
      <c r="F101" s="213" t="s">
        <v>429</v>
      </c>
      <c r="G101" s="211"/>
      <c r="H101" s="214">
        <v>3</v>
      </c>
      <c r="I101" s="215"/>
      <c r="J101" s="211"/>
      <c r="K101" s="211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154</v>
      </c>
      <c r="AU101" s="220" t="s">
        <v>81</v>
      </c>
      <c r="AV101" s="13" t="s">
        <v>81</v>
      </c>
      <c r="AW101" s="13" t="s">
        <v>34</v>
      </c>
      <c r="AX101" s="13" t="s">
        <v>79</v>
      </c>
      <c r="AY101" s="220" t="s">
        <v>143</v>
      </c>
    </row>
    <row r="102" spans="1:65" s="2" customFormat="1" ht="21.75" customHeight="1">
      <c r="A102" s="35"/>
      <c r="B102" s="36"/>
      <c r="C102" s="193" t="s">
        <v>81</v>
      </c>
      <c r="D102" s="193" t="s">
        <v>145</v>
      </c>
      <c r="E102" s="194" t="s">
        <v>430</v>
      </c>
      <c r="F102" s="195" t="s">
        <v>431</v>
      </c>
      <c r="G102" s="196" t="s">
        <v>174</v>
      </c>
      <c r="H102" s="197">
        <v>4</v>
      </c>
      <c r="I102" s="198"/>
      <c r="J102" s="199">
        <f>ROUND(I102*H102,2)</f>
        <v>0</v>
      </c>
      <c r="K102" s="195" t="s">
        <v>149</v>
      </c>
      <c r="L102" s="40"/>
      <c r="M102" s="200" t="s">
        <v>19</v>
      </c>
      <c r="N102" s="201" t="s">
        <v>43</v>
      </c>
      <c r="O102" s="65"/>
      <c r="P102" s="202">
        <f>O102*H102</f>
        <v>0</v>
      </c>
      <c r="Q102" s="202">
        <v>0</v>
      </c>
      <c r="R102" s="202">
        <f>Q102*H102</f>
        <v>0</v>
      </c>
      <c r="S102" s="202">
        <v>0</v>
      </c>
      <c r="T102" s="203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04" t="s">
        <v>79</v>
      </c>
      <c r="AT102" s="204" t="s">
        <v>145</v>
      </c>
      <c r="AU102" s="204" t="s">
        <v>81</v>
      </c>
      <c r="AY102" s="18" t="s">
        <v>143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8" t="s">
        <v>79</v>
      </c>
      <c r="BK102" s="205">
        <f>ROUND(I102*H102,2)</f>
        <v>0</v>
      </c>
      <c r="BL102" s="18" t="s">
        <v>79</v>
      </c>
      <c r="BM102" s="204" t="s">
        <v>432</v>
      </c>
    </row>
    <row r="103" spans="1:65" s="2" customFormat="1" ht="58.5">
      <c r="A103" s="35"/>
      <c r="B103" s="36"/>
      <c r="C103" s="37"/>
      <c r="D103" s="206" t="s">
        <v>152</v>
      </c>
      <c r="E103" s="37"/>
      <c r="F103" s="207" t="s">
        <v>433</v>
      </c>
      <c r="G103" s="37"/>
      <c r="H103" s="37"/>
      <c r="I103" s="116"/>
      <c r="J103" s="37"/>
      <c r="K103" s="37"/>
      <c r="L103" s="40"/>
      <c r="M103" s="208"/>
      <c r="N103" s="209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152</v>
      </c>
      <c r="AU103" s="18" t="s">
        <v>81</v>
      </c>
    </row>
    <row r="104" spans="1:65" s="13" customFormat="1">
      <c r="B104" s="210"/>
      <c r="C104" s="211"/>
      <c r="D104" s="206" t="s">
        <v>154</v>
      </c>
      <c r="E104" s="212" t="s">
        <v>19</v>
      </c>
      <c r="F104" s="213" t="s">
        <v>434</v>
      </c>
      <c r="G104" s="211"/>
      <c r="H104" s="214">
        <v>4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154</v>
      </c>
      <c r="AU104" s="220" t="s">
        <v>81</v>
      </c>
      <c r="AV104" s="13" t="s">
        <v>81</v>
      </c>
      <c r="AW104" s="13" t="s">
        <v>34</v>
      </c>
      <c r="AX104" s="13" t="s">
        <v>79</v>
      </c>
      <c r="AY104" s="220" t="s">
        <v>143</v>
      </c>
    </row>
    <row r="105" spans="1:65" s="2" customFormat="1" ht="21.75" customHeight="1">
      <c r="A105" s="35"/>
      <c r="B105" s="36"/>
      <c r="C105" s="193" t="s">
        <v>160</v>
      </c>
      <c r="D105" s="193" t="s">
        <v>145</v>
      </c>
      <c r="E105" s="194" t="s">
        <v>435</v>
      </c>
      <c r="F105" s="195" t="s">
        <v>436</v>
      </c>
      <c r="G105" s="196" t="s">
        <v>174</v>
      </c>
      <c r="H105" s="197">
        <v>8.5</v>
      </c>
      <c r="I105" s="198"/>
      <c r="J105" s="199">
        <f>ROUND(I105*H105,2)</f>
        <v>0</v>
      </c>
      <c r="K105" s="195" t="s">
        <v>149</v>
      </c>
      <c r="L105" s="40"/>
      <c r="M105" s="200" t="s">
        <v>19</v>
      </c>
      <c r="N105" s="201" t="s">
        <v>43</v>
      </c>
      <c r="O105" s="65"/>
      <c r="P105" s="202">
        <f>O105*H105</f>
        <v>0</v>
      </c>
      <c r="Q105" s="202">
        <v>0</v>
      </c>
      <c r="R105" s="202">
        <f>Q105*H105</f>
        <v>0</v>
      </c>
      <c r="S105" s="202">
        <v>0.316</v>
      </c>
      <c r="T105" s="203">
        <f>S105*H105</f>
        <v>2.6859999999999999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150</v>
      </c>
      <c r="AT105" s="204" t="s">
        <v>145</v>
      </c>
      <c r="AU105" s="204" t="s">
        <v>81</v>
      </c>
      <c r="AY105" s="18" t="s">
        <v>143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79</v>
      </c>
      <c r="BK105" s="205">
        <f>ROUND(I105*H105,2)</f>
        <v>0</v>
      </c>
      <c r="BL105" s="18" t="s">
        <v>150</v>
      </c>
      <c r="BM105" s="204" t="s">
        <v>437</v>
      </c>
    </row>
    <row r="106" spans="1:65" s="2" customFormat="1" ht="39">
      <c r="A106" s="35"/>
      <c r="B106" s="36"/>
      <c r="C106" s="37"/>
      <c r="D106" s="206" t="s">
        <v>152</v>
      </c>
      <c r="E106" s="37"/>
      <c r="F106" s="207" t="s">
        <v>438</v>
      </c>
      <c r="G106" s="37"/>
      <c r="H106" s="37"/>
      <c r="I106" s="116"/>
      <c r="J106" s="37"/>
      <c r="K106" s="37"/>
      <c r="L106" s="40"/>
      <c r="M106" s="208"/>
      <c r="N106" s="209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152</v>
      </c>
      <c r="AU106" s="18" t="s">
        <v>81</v>
      </c>
    </row>
    <row r="107" spans="1:65" s="13" customFormat="1">
      <c r="B107" s="210"/>
      <c r="C107" s="211"/>
      <c r="D107" s="206" t="s">
        <v>154</v>
      </c>
      <c r="E107" s="212" t="s">
        <v>19</v>
      </c>
      <c r="F107" s="213" t="s">
        <v>439</v>
      </c>
      <c r="G107" s="211"/>
      <c r="H107" s="214">
        <v>8.5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154</v>
      </c>
      <c r="AU107" s="220" t="s">
        <v>81</v>
      </c>
      <c r="AV107" s="13" t="s">
        <v>81</v>
      </c>
      <c r="AW107" s="13" t="s">
        <v>34</v>
      </c>
      <c r="AX107" s="13" t="s">
        <v>79</v>
      </c>
      <c r="AY107" s="220" t="s">
        <v>143</v>
      </c>
    </row>
    <row r="108" spans="1:65" s="2" customFormat="1" ht="21.75" customHeight="1">
      <c r="A108" s="35"/>
      <c r="B108" s="36"/>
      <c r="C108" s="193" t="s">
        <v>150</v>
      </c>
      <c r="D108" s="193" t="s">
        <v>145</v>
      </c>
      <c r="E108" s="194" t="s">
        <v>440</v>
      </c>
      <c r="F108" s="195" t="s">
        <v>441</v>
      </c>
      <c r="G108" s="196" t="s">
        <v>345</v>
      </c>
      <c r="H108" s="197">
        <v>5</v>
      </c>
      <c r="I108" s="198"/>
      <c r="J108" s="199">
        <f>ROUND(I108*H108,2)</f>
        <v>0</v>
      </c>
      <c r="K108" s="195" t="s">
        <v>149</v>
      </c>
      <c r="L108" s="40"/>
      <c r="M108" s="200" t="s">
        <v>19</v>
      </c>
      <c r="N108" s="201" t="s">
        <v>43</v>
      </c>
      <c r="O108" s="65"/>
      <c r="P108" s="202">
        <f>O108*H108</f>
        <v>0</v>
      </c>
      <c r="Q108" s="202">
        <v>8.6800000000000002E-3</v>
      </c>
      <c r="R108" s="202">
        <f>Q108*H108</f>
        <v>4.3400000000000001E-2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150</v>
      </c>
      <c r="AT108" s="204" t="s">
        <v>145</v>
      </c>
      <c r="AU108" s="204" t="s">
        <v>81</v>
      </c>
      <c r="AY108" s="18" t="s">
        <v>143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8" t="s">
        <v>79</v>
      </c>
      <c r="BK108" s="205">
        <f>ROUND(I108*H108,2)</f>
        <v>0</v>
      </c>
      <c r="BL108" s="18" t="s">
        <v>150</v>
      </c>
      <c r="BM108" s="204" t="s">
        <v>442</v>
      </c>
    </row>
    <row r="109" spans="1:65" s="2" customFormat="1" ht="58.5">
      <c r="A109" s="35"/>
      <c r="B109" s="36"/>
      <c r="C109" s="37"/>
      <c r="D109" s="206" t="s">
        <v>152</v>
      </c>
      <c r="E109" s="37"/>
      <c r="F109" s="207" t="s">
        <v>443</v>
      </c>
      <c r="G109" s="37"/>
      <c r="H109" s="37"/>
      <c r="I109" s="116"/>
      <c r="J109" s="37"/>
      <c r="K109" s="37"/>
      <c r="L109" s="40"/>
      <c r="M109" s="208"/>
      <c r="N109" s="209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152</v>
      </c>
      <c r="AU109" s="18" t="s">
        <v>81</v>
      </c>
    </row>
    <row r="110" spans="1:65" s="13" customFormat="1">
      <c r="B110" s="210"/>
      <c r="C110" s="211"/>
      <c r="D110" s="206" t="s">
        <v>154</v>
      </c>
      <c r="E110" s="212" t="s">
        <v>19</v>
      </c>
      <c r="F110" s="213" t="s">
        <v>444</v>
      </c>
      <c r="G110" s="211"/>
      <c r="H110" s="214">
        <v>5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154</v>
      </c>
      <c r="AU110" s="220" t="s">
        <v>81</v>
      </c>
      <c r="AV110" s="13" t="s">
        <v>81</v>
      </c>
      <c r="AW110" s="13" t="s">
        <v>34</v>
      </c>
      <c r="AX110" s="13" t="s">
        <v>79</v>
      </c>
      <c r="AY110" s="220" t="s">
        <v>143</v>
      </c>
    </row>
    <row r="111" spans="1:65" s="2" customFormat="1" ht="21.75" customHeight="1">
      <c r="A111" s="35"/>
      <c r="B111" s="36"/>
      <c r="C111" s="193" t="s">
        <v>171</v>
      </c>
      <c r="D111" s="193" t="s">
        <v>145</v>
      </c>
      <c r="E111" s="194" t="s">
        <v>445</v>
      </c>
      <c r="F111" s="195" t="s">
        <v>446</v>
      </c>
      <c r="G111" s="196" t="s">
        <v>345</v>
      </c>
      <c r="H111" s="197">
        <v>5</v>
      </c>
      <c r="I111" s="198"/>
      <c r="J111" s="199">
        <f>ROUND(I111*H111,2)</f>
        <v>0</v>
      </c>
      <c r="K111" s="195" t="s">
        <v>149</v>
      </c>
      <c r="L111" s="40"/>
      <c r="M111" s="200" t="s">
        <v>19</v>
      </c>
      <c r="N111" s="201" t="s">
        <v>43</v>
      </c>
      <c r="O111" s="65"/>
      <c r="P111" s="202">
        <f>O111*H111</f>
        <v>0</v>
      </c>
      <c r="Q111" s="202">
        <v>1.068E-2</v>
      </c>
      <c r="R111" s="202">
        <f>Q111*H111</f>
        <v>5.3400000000000003E-2</v>
      </c>
      <c r="S111" s="202">
        <v>0</v>
      </c>
      <c r="T111" s="203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04" t="s">
        <v>150</v>
      </c>
      <c r="AT111" s="204" t="s">
        <v>145</v>
      </c>
      <c r="AU111" s="204" t="s">
        <v>81</v>
      </c>
      <c r="AY111" s="18" t="s">
        <v>143</v>
      </c>
      <c r="BE111" s="205">
        <f>IF(N111="základní",J111,0)</f>
        <v>0</v>
      </c>
      <c r="BF111" s="205">
        <f>IF(N111="snížená",J111,0)</f>
        <v>0</v>
      </c>
      <c r="BG111" s="205">
        <f>IF(N111="zákl. přenesená",J111,0)</f>
        <v>0</v>
      </c>
      <c r="BH111" s="205">
        <f>IF(N111="sníž. přenesená",J111,0)</f>
        <v>0</v>
      </c>
      <c r="BI111" s="205">
        <f>IF(N111="nulová",J111,0)</f>
        <v>0</v>
      </c>
      <c r="BJ111" s="18" t="s">
        <v>79</v>
      </c>
      <c r="BK111" s="205">
        <f>ROUND(I111*H111,2)</f>
        <v>0</v>
      </c>
      <c r="BL111" s="18" t="s">
        <v>150</v>
      </c>
      <c r="BM111" s="204" t="s">
        <v>447</v>
      </c>
    </row>
    <row r="112" spans="1:65" s="2" customFormat="1" ht="58.5">
      <c r="A112" s="35"/>
      <c r="B112" s="36"/>
      <c r="C112" s="37"/>
      <c r="D112" s="206" t="s">
        <v>152</v>
      </c>
      <c r="E112" s="37"/>
      <c r="F112" s="207" t="s">
        <v>448</v>
      </c>
      <c r="G112" s="37"/>
      <c r="H112" s="37"/>
      <c r="I112" s="116"/>
      <c r="J112" s="37"/>
      <c r="K112" s="37"/>
      <c r="L112" s="40"/>
      <c r="M112" s="208"/>
      <c r="N112" s="209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152</v>
      </c>
      <c r="AU112" s="18" t="s">
        <v>81</v>
      </c>
    </row>
    <row r="113" spans="1:65" s="13" customFormat="1">
      <c r="B113" s="210"/>
      <c r="C113" s="211"/>
      <c r="D113" s="206" t="s">
        <v>154</v>
      </c>
      <c r="E113" s="212" t="s">
        <v>19</v>
      </c>
      <c r="F113" s="213" t="s">
        <v>444</v>
      </c>
      <c r="G113" s="211"/>
      <c r="H113" s="214">
        <v>5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154</v>
      </c>
      <c r="AU113" s="220" t="s">
        <v>81</v>
      </c>
      <c r="AV113" s="13" t="s">
        <v>81</v>
      </c>
      <c r="AW113" s="13" t="s">
        <v>34</v>
      </c>
      <c r="AX113" s="13" t="s">
        <v>79</v>
      </c>
      <c r="AY113" s="220" t="s">
        <v>143</v>
      </c>
    </row>
    <row r="114" spans="1:65" s="2" customFormat="1" ht="21.75" customHeight="1">
      <c r="A114" s="35"/>
      <c r="B114" s="36"/>
      <c r="C114" s="193" t="s">
        <v>178</v>
      </c>
      <c r="D114" s="193" t="s">
        <v>145</v>
      </c>
      <c r="E114" s="194" t="s">
        <v>449</v>
      </c>
      <c r="F114" s="195" t="s">
        <v>450</v>
      </c>
      <c r="G114" s="196" t="s">
        <v>345</v>
      </c>
      <c r="H114" s="197">
        <v>88</v>
      </c>
      <c r="I114" s="198"/>
      <c r="J114" s="199">
        <f>ROUND(I114*H114,2)</f>
        <v>0</v>
      </c>
      <c r="K114" s="195" t="s">
        <v>149</v>
      </c>
      <c r="L114" s="40"/>
      <c r="M114" s="200" t="s">
        <v>19</v>
      </c>
      <c r="N114" s="201" t="s">
        <v>43</v>
      </c>
      <c r="O114" s="65"/>
      <c r="P114" s="202">
        <f>O114*H114</f>
        <v>0</v>
      </c>
      <c r="Q114" s="202">
        <v>3.6900000000000002E-2</v>
      </c>
      <c r="R114" s="202">
        <f>Q114*H114</f>
        <v>3.2472000000000003</v>
      </c>
      <c r="S114" s="202">
        <v>0</v>
      </c>
      <c r="T114" s="203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04" t="s">
        <v>150</v>
      </c>
      <c r="AT114" s="204" t="s">
        <v>145</v>
      </c>
      <c r="AU114" s="204" t="s">
        <v>81</v>
      </c>
      <c r="AY114" s="18" t="s">
        <v>143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8" t="s">
        <v>79</v>
      </c>
      <c r="BK114" s="205">
        <f>ROUND(I114*H114,2)</f>
        <v>0</v>
      </c>
      <c r="BL114" s="18" t="s">
        <v>150</v>
      </c>
      <c r="BM114" s="204" t="s">
        <v>451</v>
      </c>
    </row>
    <row r="115" spans="1:65" s="2" customFormat="1" ht="58.5">
      <c r="A115" s="35"/>
      <c r="B115" s="36"/>
      <c r="C115" s="37"/>
      <c r="D115" s="206" t="s">
        <v>152</v>
      </c>
      <c r="E115" s="37"/>
      <c r="F115" s="207" t="s">
        <v>452</v>
      </c>
      <c r="G115" s="37"/>
      <c r="H115" s="37"/>
      <c r="I115" s="116"/>
      <c r="J115" s="37"/>
      <c r="K115" s="37"/>
      <c r="L115" s="40"/>
      <c r="M115" s="208"/>
      <c r="N115" s="209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152</v>
      </c>
      <c r="AU115" s="18" t="s">
        <v>81</v>
      </c>
    </row>
    <row r="116" spans="1:65" s="13" customFormat="1" ht="22.5">
      <c r="B116" s="210"/>
      <c r="C116" s="211"/>
      <c r="D116" s="206" t="s">
        <v>154</v>
      </c>
      <c r="E116" s="212" t="s">
        <v>19</v>
      </c>
      <c r="F116" s="213" t="s">
        <v>453</v>
      </c>
      <c r="G116" s="211"/>
      <c r="H116" s="214">
        <v>60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154</v>
      </c>
      <c r="AU116" s="220" t="s">
        <v>81</v>
      </c>
      <c r="AV116" s="13" t="s">
        <v>81</v>
      </c>
      <c r="AW116" s="13" t="s">
        <v>34</v>
      </c>
      <c r="AX116" s="13" t="s">
        <v>72</v>
      </c>
      <c r="AY116" s="220" t="s">
        <v>143</v>
      </c>
    </row>
    <row r="117" spans="1:65" s="13" customFormat="1">
      <c r="B117" s="210"/>
      <c r="C117" s="211"/>
      <c r="D117" s="206" t="s">
        <v>154</v>
      </c>
      <c r="E117" s="212" t="s">
        <v>19</v>
      </c>
      <c r="F117" s="213" t="s">
        <v>454</v>
      </c>
      <c r="G117" s="211"/>
      <c r="H117" s="214">
        <v>28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154</v>
      </c>
      <c r="AU117" s="220" t="s">
        <v>81</v>
      </c>
      <c r="AV117" s="13" t="s">
        <v>81</v>
      </c>
      <c r="AW117" s="13" t="s">
        <v>34</v>
      </c>
      <c r="AX117" s="13" t="s">
        <v>72</v>
      </c>
      <c r="AY117" s="220" t="s">
        <v>143</v>
      </c>
    </row>
    <row r="118" spans="1:65" s="14" customFormat="1">
      <c r="B118" s="221"/>
      <c r="C118" s="222"/>
      <c r="D118" s="206" t="s">
        <v>154</v>
      </c>
      <c r="E118" s="223" t="s">
        <v>19</v>
      </c>
      <c r="F118" s="224" t="s">
        <v>192</v>
      </c>
      <c r="G118" s="222"/>
      <c r="H118" s="225">
        <v>88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AT118" s="231" t="s">
        <v>154</v>
      </c>
      <c r="AU118" s="231" t="s">
        <v>81</v>
      </c>
      <c r="AV118" s="14" t="s">
        <v>150</v>
      </c>
      <c r="AW118" s="14" t="s">
        <v>34</v>
      </c>
      <c r="AX118" s="14" t="s">
        <v>79</v>
      </c>
      <c r="AY118" s="231" t="s">
        <v>143</v>
      </c>
    </row>
    <row r="119" spans="1:65" s="2" customFormat="1" ht="16.5" customHeight="1">
      <c r="A119" s="35"/>
      <c r="B119" s="36"/>
      <c r="C119" s="193" t="s">
        <v>184</v>
      </c>
      <c r="D119" s="193" t="s">
        <v>145</v>
      </c>
      <c r="E119" s="194" t="s">
        <v>455</v>
      </c>
      <c r="F119" s="195" t="s">
        <v>456</v>
      </c>
      <c r="G119" s="196" t="s">
        <v>148</v>
      </c>
      <c r="H119" s="197">
        <v>2.7</v>
      </c>
      <c r="I119" s="198"/>
      <c r="J119" s="199">
        <f>ROUND(I119*H119,2)</f>
        <v>0</v>
      </c>
      <c r="K119" s="195" t="s">
        <v>149</v>
      </c>
      <c r="L119" s="40"/>
      <c r="M119" s="200" t="s">
        <v>19</v>
      </c>
      <c r="N119" s="201" t="s">
        <v>43</v>
      </c>
      <c r="O119" s="65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4" t="s">
        <v>150</v>
      </c>
      <c r="AT119" s="204" t="s">
        <v>145</v>
      </c>
      <c r="AU119" s="204" t="s">
        <v>81</v>
      </c>
      <c r="AY119" s="18" t="s">
        <v>143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8" t="s">
        <v>79</v>
      </c>
      <c r="BK119" s="205">
        <f>ROUND(I119*H119,2)</f>
        <v>0</v>
      </c>
      <c r="BL119" s="18" t="s">
        <v>150</v>
      </c>
      <c r="BM119" s="204" t="s">
        <v>457</v>
      </c>
    </row>
    <row r="120" spans="1:65" s="2" customFormat="1" ht="29.25">
      <c r="A120" s="35"/>
      <c r="B120" s="36"/>
      <c r="C120" s="37"/>
      <c r="D120" s="206" t="s">
        <v>152</v>
      </c>
      <c r="E120" s="37"/>
      <c r="F120" s="207" t="s">
        <v>458</v>
      </c>
      <c r="G120" s="37"/>
      <c r="H120" s="37"/>
      <c r="I120" s="116"/>
      <c r="J120" s="37"/>
      <c r="K120" s="37"/>
      <c r="L120" s="40"/>
      <c r="M120" s="208"/>
      <c r="N120" s="209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152</v>
      </c>
      <c r="AU120" s="18" t="s">
        <v>81</v>
      </c>
    </row>
    <row r="121" spans="1:65" s="13" customFormat="1">
      <c r="B121" s="210"/>
      <c r="C121" s="211"/>
      <c r="D121" s="206" t="s">
        <v>154</v>
      </c>
      <c r="E121" s="212" t="s">
        <v>19</v>
      </c>
      <c r="F121" s="213" t="s">
        <v>459</v>
      </c>
      <c r="G121" s="211"/>
      <c r="H121" s="214">
        <v>2.7</v>
      </c>
      <c r="I121" s="215"/>
      <c r="J121" s="211"/>
      <c r="K121" s="211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154</v>
      </c>
      <c r="AU121" s="220" t="s">
        <v>81</v>
      </c>
      <c r="AV121" s="13" t="s">
        <v>81</v>
      </c>
      <c r="AW121" s="13" t="s">
        <v>34</v>
      </c>
      <c r="AX121" s="13" t="s">
        <v>79</v>
      </c>
      <c r="AY121" s="220" t="s">
        <v>143</v>
      </c>
    </row>
    <row r="122" spans="1:65" s="2" customFormat="1" ht="21.75" customHeight="1">
      <c r="A122" s="35"/>
      <c r="B122" s="36"/>
      <c r="C122" s="193" t="s">
        <v>193</v>
      </c>
      <c r="D122" s="193" t="s">
        <v>145</v>
      </c>
      <c r="E122" s="194" t="s">
        <v>460</v>
      </c>
      <c r="F122" s="195" t="s">
        <v>461</v>
      </c>
      <c r="G122" s="196" t="s">
        <v>148</v>
      </c>
      <c r="H122" s="197">
        <v>27.202000000000002</v>
      </c>
      <c r="I122" s="198"/>
      <c r="J122" s="199">
        <f>ROUND(I122*H122,2)</f>
        <v>0</v>
      </c>
      <c r="K122" s="195" t="s">
        <v>149</v>
      </c>
      <c r="L122" s="40"/>
      <c r="M122" s="200" t="s">
        <v>19</v>
      </c>
      <c r="N122" s="201" t="s">
        <v>43</v>
      </c>
      <c r="O122" s="65"/>
      <c r="P122" s="202">
        <f>O122*H122</f>
        <v>0</v>
      </c>
      <c r="Q122" s="202">
        <v>0</v>
      </c>
      <c r="R122" s="202">
        <f>Q122*H122</f>
        <v>0</v>
      </c>
      <c r="S122" s="202">
        <v>0</v>
      </c>
      <c r="T122" s="203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4" t="s">
        <v>79</v>
      </c>
      <c r="AT122" s="204" t="s">
        <v>145</v>
      </c>
      <c r="AU122" s="204" t="s">
        <v>81</v>
      </c>
      <c r="AY122" s="18" t="s">
        <v>143</v>
      </c>
      <c r="BE122" s="205">
        <f>IF(N122="základní",J122,0)</f>
        <v>0</v>
      </c>
      <c r="BF122" s="205">
        <f>IF(N122="snížená",J122,0)</f>
        <v>0</v>
      </c>
      <c r="BG122" s="205">
        <f>IF(N122="zákl. přenesená",J122,0)</f>
        <v>0</v>
      </c>
      <c r="BH122" s="205">
        <f>IF(N122="sníž. přenesená",J122,0)</f>
        <v>0</v>
      </c>
      <c r="BI122" s="205">
        <f>IF(N122="nulová",J122,0)</f>
        <v>0</v>
      </c>
      <c r="BJ122" s="18" t="s">
        <v>79</v>
      </c>
      <c r="BK122" s="205">
        <f>ROUND(I122*H122,2)</f>
        <v>0</v>
      </c>
      <c r="BL122" s="18" t="s">
        <v>79</v>
      </c>
      <c r="BM122" s="204" t="s">
        <v>462</v>
      </c>
    </row>
    <row r="123" spans="1:65" s="2" customFormat="1" ht="29.25">
      <c r="A123" s="35"/>
      <c r="B123" s="36"/>
      <c r="C123" s="37"/>
      <c r="D123" s="206" t="s">
        <v>152</v>
      </c>
      <c r="E123" s="37"/>
      <c r="F123" s="207" t="s">
        <v>463</v>
      </c>
      <c r="G123" s="37"/>
      <c r="H123" s="37"/>
      <c r="I123" s="116"/>
      <c r="J123" s="37"/>
      <c r="K123" s="37"/>
      <c r="L123" s="40"/>
      <c r="M123" s="208"/>
      <c r="N123" s="209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152</v>
      </c>
      <c r="AU123" s="18" t="s">
        <v>81</v>
      </c>
    </row>
    <row r="124" spans="1:65" s="15" customFormat="1">
      <c r="B124" s="242"/>
      <c r="C124" s="243"/>
      <c r="D124" s="206" t="s">
        <v>154</v>
      </c>
      <c r="E124" s="244" t="s">
        <v>19</v>
      </c>
      <c r="F124" s="245" t="s">
        <v>464</v>
      </c>
      <c r="G124" s="243"/>
      <c r="H124" s="244" t="s">
        <v>19</v>
      </c>
      <c r="I124" s="246"/>
      <c r="J124" s="243"/>
      <c r="K124" s="243"/>
      <c r="L124" s="247"/>
      <c r="M124" s="248"/>
      <c r="N124" s="249"/>
      <c r="O124" s="249"/>
      <c r="P124" s="249"/>
      <c r="Q124" s="249"/>
      <c r="R124" s="249"/>
      <c r="S124" s="249"/>
      <c r="T124" s="250"/>
      <c r="AT124" s="251" t="s">
        <v>154</v>
      </c>
      <c r="AU124" s="251" t="s">
        <v>81</v>
      </c>
      <c r="AV124" s="15" t="s">
        <v>79</v>
      </c>
      <c r="AW124" s="15" t="s">
        <v>34</v>
      </c>
      <c r="AX124" s="15" t="s">
        <v>72</v>
      </c>
      <c r="AY124" s="251" t="s">
        <v>143</v>
      </c>
    </row>
    <row r="125" spans="1:65" s="13" customFormat="1" ht="33.75">
      <c r="B125" s="210"/>
      <c r="C125" s="211"/>
      <c r="D125" s="206" t="s">
        <v>154</v>
      </c>
      <c r="E125" s="212" t="s">
        <v>19</v>
      </c>
      <c r="F125" s="213" t="s">
        <v>465</v>
      </c>
      <c r="G125" s="211"/>
      <c r="H125" s="214">
        <v>27.202000000000002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154</v>
      </c>
      <c r="AU125" s="220" t="s">
        <v>81</v>
      </c>
      <c r="AV125" s="13" t="s">
        <v>81</v>
      </c>
      <c r="AW125" s="13" t="s">
        <v>34</v>
      </c>
      <c r="AX125" s="13" t="s">
        <v>79</v>
      </c>
      <c r="AY125" s="220" t="s">
        <v>143</v>
      </c>
    </row>
    <row r="126" spans="1:65" s="2" customFormat="1" ht="21.75" customHeight="1">
      <c r="A126" s="35"/>
      <c r="B126" s="36"/>
      <c r="C126" s="193" t="s">
        <v>199</v>
      </c>
      <c r="D126" s="193" t="s">
        <v>145</v>
      </c>
      <c r="E126" s="194" t="s">
        <v>466</v>
      </c>
      <c r="F126" s="195" t="s">
        <v>467</v>
      </c>
      <c r="G126" s="196" t="s">
        <v>148</v>
      </c>
      <c r="H126" s="197">
        <v>27.202000000000002</v>
      </c>
      <c r="I126" s="198"/>
      <c r="J126" s="199">
        <f>ROUND(I126*H126,2)</f>
        <v>0</v>
      </c>
      <c r="K126" s="195" t="s">
        <v>149</v>
      </c>
      <c r="L126" s="40"/>
      <c r="M126" s="200" t="s">
        <v>19</v>
      </c>
      <c r="N126" s="201" t="s">
        <v>43</v>
      </c>
      <c r="O126" s="65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4" t="s">
        <v>79</v>
      </c>
      <c r="AT126" s="204" t="s">
        <v>145</v>
      </c>
      <c r="AU126" s="204" t="s">
        <v>81</v>
      </c>
      <c r="AY126" s="18" t="s">
        <v>143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8" t="s">
        <v>79</v>
      </c>
      <c r="BK126" s="205">
        <f>ROUND(I126*H126,2)</f>
        <v>0</v>
      </c>
      <c r="BL126" s="18" t="s">
        <v>79</v>
      </c>
      <c r="BM126" s="204" t="s">
        <v>468</v>
      </c>
    </row>
    <row r="127" spans="1:65" s="2" customFormat="1" ht="39">
      <c r="A127" s="35"/>
      <c r="B127" s="36"/>
      <c r="C127" s="37"/>
      <c r="D127" s="206" t="s">
        <v>152</v>
      </c>
      <c r="E127" s="37"/>
      <c r="F127" s="207" t="s">
        <v>469</v>
      </c>
      <c r="G127" s="37"/>
      <c r="H127" s="37"/>
      <c r="I127" s="116"/>
      <c r="J127" s="37"/>
      <c r="K127" s="37"/>
      <c r="L127" s="40"/>
      <c r="M127" s="208"/>
      <c r="N127" s="209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152</v>
      </c>
      <c r="AU127" s="18" t="s">
        <v>81</v>
      </c>
    </row>
    <row r="128" spans="1:65" s="2" customFormat="1" ht="21.75" customHeight="1">
      <c r="A128" s="35"/>
      <c r="B128" s="36"/>
      <c r="C128" s="193" t="s">
        <v>205</v>
      </c>
      <c r="D128" s="193" t="s">
        <v>145</v>
      </c>
      <c r="E128" s="194" t="s">
        <v>470</v>
      </c>
      <c r="F128" s="195" t="s">
        <v>471</v>
      </c>
      <c r="G128" s="196" t="s">
        <v>148</v>
      </c>
      <c r="H128" s="197">
        <v>27.202000000000002</v>
      </c>
      <c r="I128" s="198"/>
      <c r="J128" s="199">
        <f>ROUND(I128*H128,2)</f>
        <v>0</v>
      </c>
      <c r="K128" s="195" t="s">
        <v>149</v>
      </c>
      <c r="L128" s="40"/>
      <c r="M128" s="200" t="s">
        <v>19</v>
      </c>
      <c r="N128" s="201" t="s">
        <v>43</v>
      </c>
      <c r="O128" s="65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4" t="s">
        <v>79</v>
      </c>
      <c r="AT128" s="204" t="s">
        <v>145</v>
      </c>
      <c r="AU128" s="204" t="s">
        <v>81</v>
      </c>
      <c r="AY128" s="18" t="s">
        <v>143</v>
      </c>
      <c r="BE128" s="205">
        <f>IF(N128="základní",J128,0)</f>
        <v>0</v>
      </c>
      <c r="BF128" s="205">
        <f>IF(N128="snížená",J128,0)</f>
        <v>0</v>
      </c>
      <c r="BG128" s="205">
        <f>IF(N128="zákl. přenesená",J128,0)</f>
        <v>0</v>
      </c>
      <c r="BH128" s="205">
        <f>IF(N128="sníž. přenesená",J128,0)</f>
        <v>0</v>
      </c>
      <c r="BI128" s="205">
        <f>IF(N128="nulová",J128,0)</f>
        <v>0</v>
      </c>
      <c r="BJ128" s="18" t="s">
        <v>79</v>
      </c>
      <c r="BK128" s="205">
        <f>ROUND(I128*H128,2)</f>
        <v>0</v>
      </c>
      <c r="BL128" s="18" t="s">
        <v>79</v>
      </c>
      <c r="BM128" s="204" t="s">
        <v>472</v>
      </c>
    </row>
    <row r="129" spans="1:65" s="2" customFormat="1" ht="29.25">
      <c r="A129" s="35"/>
      <c r="B129" s="36"/>
      <c r="C129" s="37"/>
      <c r="D129" s="206" t="s">
        <v>152</v>
      </c>
      <c r="E129" s="37"/>
      <c r="F129" s="207" t="s">
        <v>473</v>
      </c>
      <c r="G129" s="37"/>
      <c r="H129" s="37"/>
      <c r="I129" s="116"/>
      <c r="J129" s="37"/>
      <c r="K129" s="37"/>
      <c r="L129" s="40"/>
      <c r="M129" s="208"/>
      <c r="N129" s="209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152</v>
      </c>
      <c r="AU129" s="18" t="s">
        <v>81</v>
      </c>
    </row>
    <row r="130" spans="1:65" s="15" customFormat="1">
      <c r="B130" s="242"/>
      <c r="C130" s="243"/>
      <c r="D130" s="206" t="s">
        <v>154</v>
      </c>
      <c r="E130" s="244" t="s">
        <v>19</v>
      </c>
      <c r="F130" s="245" t="s">
        <v>474</v>
      </c>
      <c r="G130" s="243"/>
      <c r="H130" s="244" t="s">
        <v>19</v>
      </c>
      <c r="I130" s="246"/>
      <c r="J130" s="243"/>
      <c r="K130" s="243"/>
      <c r="L130" s="247"/>
      <c r="M130" s="248"/>
      <c r="N130" s="249"/>
      <c r="O130" s="249"/>
      <c r="P130" s="249"/>
      <c r="Q130" s="249"/>
      <c r="R130" s="249"/>
      <c r="S130" s="249"/>
      <c r="T130" s="250"/>
      <c r="AT130" s="251" t="s">
        <v>154</v>
      </c>
      <c r="AU130" s="251" t="s">
        <v>81</v>
      </c>
      <c r="AV130" s="15" t="s">
        <v>79</v>
      </c>
      <c r="AW130" s="15" t="s">
        <v>34</v>
      </c>
      <c r="AX130" s="15" t="s">
        <v>72</v>
      </c>
      <c r="AY130" s="251" t="s">
        <v>143</v>
      </c>
    </row>
    <row r="131" spans="1:65" s="13" customFormat="1" ht="33.75">
      <c r="B131" s="210"/>
      <c r="C131" s="211"/>
      <c r="D131" s="206" t="s">
        <v>154</v>
      </c>
      <c r="E131" s="212" t="s">
        <v>19</v>
      </c>
      <c r="F131" s="213" t="s">
        <v>465</v>
      </c>
      <c r="G131" s="211"/>
      <c r="H131" s="214">
        <v>27.202000000000002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154</v>
      </c>
      <c r="AU131" s="220" t="s">
        <v>81</v>
      </c>
      <c r="AV131" s="13" t="s">
        <v>81</v>
      </c>
      <c r="AW131" s="13" t="s">
        <v>34</v>
      </c>
      <c r="AX131" s="13" t="s">
        <v>79</v>
      </c>
      <c r="AY131" s="220" t="s">
        <v>143</v>
      </c>
    </row>
    <row r="132" spans="1:65" s="2" customFormat="1" ht="21.75" customHeight="1">
      <c r="A132" s="35"/>
      <c r="B132" s="36"/>
      <c r="C132" s="193" t="s">
        <v>211</v>
      </c>
      <c r="D132" s="193" t="s">
        <v>145</v>
      </c>
      <c r="E132" s="194" t="s">
        <v>475</v>
      </c>
      <c r="F132" s="195" t="s">
        <v>476</v>
      </c>
      <c r="G132" s="196" t="s">
        <v>148</v>
      </c>
      <c r="H132" s="197">
        <v>27.202000000000002</v>
      </c>
      <c r="I132" s="198"/>
      <c r="J132" s="199">
        <f>ROUND(I132*H132,2)</f>
        <v>0</v>
      </c>
      <c r="K132" s="195" t="s">
        <v>149</v>
      </c>
      <c r="L132" s="40"/>
      <c r="M132" s="200" t="s">
        <v>19</v>
      </c>
      <c r="N132" s="201" t="s">
        <v>43</v>
      </c>
      <c r="O132" s="65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4" t="s">
        <v>79</v>
      </c>
      <c r="AT132" s="204" t="s">
        <v>145</v>
      </c>
      <c r="AU132" s="204" t="s">
        <v>81</v>
      </c>
      <c r="AY132" s="18" t="s">
        <v>143</v>
      </c>
      <c r="BE132" s="205">
        <f>IF(N132="základní",J132,0)</f>
        <v>0</v>
      </c>
      <c r="BF132" s="205">
        <f>IF(N132="snížená",J132,0)</f>
        <v>0</v>
      </c>
      <c r="BG132" s="205">
        <f>IF(N132="zákl. přenesená",J132,0)</f>
        <v>0</v>
      </c>
      <c r="BH132" s="205">
        <f>IF(N132="sníž. přenesená",J132,0)</f>
        <v>0</v>
      </c>
      <c r="BI132" s="205">
        <f>IF(N132="nulová",J132,0)</f>
        <v>0</v>
      </c>
      <c r="BJ132" s="18" t="s">
        <v>79</v>
      </c>
      <c r="BK132" s="205">
        <f>ROUND(I132*H132,2)</f>
        <v>0</v>
      </c>
      <c r="BL132" s="18" t="s">
        <v>79</v>
      </c>
      <c r="BM132" s="204" t="s">
        <v>477</v>
      </c>
    </row>
    <row r="133" spans="1:65" s="2" customFormat="1" ht="39">
      <c r="A133" s="35"/>
      <c r="B133" s="36"/>
      <c r="C133" s="37"/>
      <c r="D133" s="206" t="s">
        <v>152</v>
      </c>
      <c r="E133" s="37"/>
      <c r="F133" s="207" t="s">
        <v>478</v>
      </c>
      <c r="G133" s="37"/>
      <c r="H133" s="37"/>
      <c r="I133" s="116"/>
      <c r="J133" s="37"/>
      <c r="K133" s="37"/>
      <c r="L133" s="40"/>
      <c r="M133" s="208"/>
      <c r="N133" s="209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152</v>
      </c>
      <c r="AU133" s="18" t="s">
        <v>81</v>
      </c>
    </row>
    <row r="134" spans="1:65" s="2" customFormat="1" ht="21.75" customHeight="1">
      <c r="A134" s="35"/>
      <c r="B134" s="36"/>
      <c r="C134" s="193" t="s">
        <v>217</v>
      </c>
      <c r="D134" s="193" t="s">
        <v>145</v>
      </c>
      <c r="E134" s="194" t="s">
        <v>479</v>
      </c>
      <c r="F134" s="195" t="s">
        <v>480</v>
      </c>
      <c r="G134" s="196" t="s">
        <v>148</v>
      </c>
      <c r="H134" s="197">
        <v>10.65</v>
      </c>
      <c r="I134" s="198"/>
      <c r="J134" s="199">
        <f>ROUND(I134*H134,2)</f>
        <v>0</v>
      </c>
      <c r="K134" s="195" t="s">
        <v>149</v>
      </c>
      <c r="L134" s="40"/>
      <c r="M134" s="200" t="s">
        <v>19</v>
      </c>
      <c r="N134" s="201" t="s">
        <v>43</v>
      </c>
      <c r="O134" s="65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4" t="s">
        <v>150</v>
      </c>
      <c r="AT134" s="204" t="s">
        <v>145</v>
      </c>
      <c r="AU134" s="204" t="s">
        <v>81</v>
      </c>
      <c r="AY134" s="18" t="s">
        <v>143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8" t="s">
        <v>79</v>
      </c>
      <c r="BK134" s="205">
        <f>ROUND(I134*H134,2)</f>
        <v>0</v>
      </c>
      <c r="BL134" s="18" t="s">
        <v>150</v>
      </c>
      <c r="BM134" s="204" t="s">
        <v>481</v>
      </c>
    </row>
    <row r="135" spans="1:65" s="2" customFormat="1" ht="39">
      <c r="A135" s="35"/>
      <c r="B135" s="36"/>
      <c r="C135" s="37"/>
      <c r="D135" s="206" t="s">
        <v>152</v>
      </c>
      <c r="E135" s="37"/>
      <c r="F135" s="207" t="s">
        <v>482</v>
      </c>
      <c r="G135" s="37"/>
      <c r="H135" s="37"/>
      <c r="I135" s="116"/>
      <c r="J135" s="37"/>
      <c r="K135" s="37"/>
      <c r="L135" s="40"/>
      <c r="M135" s="208"/>
      <c r="N135" s="209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152</v>
      </c>
      <c r="AU135" s="18" t="s">
        <v>81</v>
      </c>
    </row>
    <row r="136" spans="1:65" s="13" customFormat="1">
      <c r="B136" s="210"/>
      <c r="C136" s="211"/>
      <c r="D136" s="206" t="s">
        <v>154</v>
      </c>
      <c r="E136" s="212" t="s">
        <v>19</v>
      </c>
      <c r="F136" s="213" t="s">
        <v>483</v>
      </c>
      <c r="G136" s="211"/>
      <c r="H136" s="214">
        <v>5.4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154</v>
      </c>
      <c r="AU136" s="220" t="s">
        <v>81</v>
      </c>
      <c r="AV136" s="13" t="s">
        <v>81</v>
      </c>
      <c r="AW136" s="13" t="s">
        <v>34</v>
      </c>
      <c r="AX136" s="13" t="s">
        <v>72</v>
      </c>
      <c r="AY136" s="220" t="s">
        <v>143</v>
      </c>
    </row>
    <row r="137" spans="1:65" s="13" customFormat="1">
      <c r="B137" s="210"/>
      <c r="C137" s="211"/>
      <c r="D137" s="206" t="s">
        <v>154</v>
      </c>
      <c r="E137" s="212" t="s">
        <v>19</v>
      </c>
      <c r="F137" s="213" t="s">
        <v>484</v>
      </c>
      <c r="G137" s="211"/>
      <c r="H137" s="214">
        <v>5.25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154</v>
      </c>
      <c r="AU137" s="220" t="s">
        <v>81</v>
      </c>
      <c r="AV137" s="13" t="s">
        <v>81</v>
      </c>
      <c r="AW137" s="13" t="s">
        <v>34</v>
      </c>
      <c r="AX137" s="13" t="s">
        <v>72</v>
      </c>
      <c r="AY137" s="220" t="s">
        <v>143</v>
      </c>
    </row>
    <row r="138" spans="1:65" s="14" customFormat="1">
      <c r="B138" s="221"/>
      <c r="C138" s="222"/>
      <c r="D138" s="206" t="s">
        <v>154</v>
      </c>
      <c r="E138" s="223" t="s">
        <v>19</v>
      </c>
      <c r="F138" s="224" t="s">
        <v>192</v>
      </c>
      <c r="G138" s="222"/>
      <c r="H138" s="225">
        <v>10.65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154</v>
      </c>
      <c r="AU138" s="231" t="s">
        <v>81</v>
      </c>
      <c r="AV138" s="14" t="s">
        <v>150</v>
      </c>
      <c r="AW138" s="14" t="s">
        <v>34</v>
      </c>
      <c r="AX138" s="14" t="s">
        <v>79</v>
      </c>
      <c r="AY138" s="231" t="s">
        <v>143</v>
      </c>
    </row>
    <row r="139" spans="1:65" s="2" customFormat="1" ht="21.75" customHeight="1">
      <c r="A139" s="35"/>
      <c r="B139" s="36"/>
      <c r="C139" s="193" t="s">
        <v>224</v>
      </c>
      <c r="D139" s="193" t="s">
        <v>145</v>
      </c>
      <c r="E139" s="194" t="s">
        <v>485</v>
      </c>
      <c r="F139" s="195" t="s">
        <v>486</v>
      </c>
      <c r="G139" s="196" t="s">
        <v>148</v>
      </c>
      <c r="H139" s="197">
        <v>30.065999999999999</v>
      </c>
      <c r="I139" s="198"/>
      <c r="J139" s="199">
        <f>ROUND(I139*H139,2)</f>
        <v>0</v>
      </c>
      <c r="K139" s="195" t="s">
        <v>149</v>
      </c>
      <c r="L139" s="40"/>
      <c r="M139" s="200" t="s">
        <v>19</v>
      </c>
      <c r="N139" s="201" t="s">
        <v>43</v>
      </c>
      <c r="O139" s="65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150</v>
      </c>
      <c r="AT139" s="204" t="s">
        <v>145</v>
      </c>
      <c r="AU139" s="204" t="s">
        <v>81</v>
      </c>
      <c r="AY139" s="18" t="s">
        <v>143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8" t="s">
        <v>79</v>
      </c>
      <c r="BK139" s="205">
        <f>ROUND(I139*H139,2)</f>
        <v>0</v>
      </c>
      <c r="BL139" s="18" t="s">
        <v>150</v>
      </c>
      <c r="BM139" s="204" t="s">
        <v>487</v>
      </c>
    </row>
    <row r="140" spans="1:65" s="2" customFormat="1" ht="39">
      <c r="A140" s="35"/>
      <c r="B140" s="36"/>
      <c r="C140" s="37"/>
      <c r="D140" s="206" t="s">
        <v>152</v>
      </c>
      <c r="E140" s="37"/>
      <c r="F140" s="207" t="s">
        <v>488</v>
      </c>
      <c r="G140" s="37"/>
      <c r="H140" s="37"/>
      <c r="I140" s="116"/>
      <c r="J140" s="37"/>
      <c r="K140" s="37"/>
      <c r="L140" s="40"/>
      <c r="M140" s="208"/>
      <c r="N140" s="209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152</v>
      </c>
      <c r="AU140" s="18" t="s">
        <v>81</v>
      </c>
    </row>
    <row r="141" spans="1:65" s="13" customFormat="1">
      <c r="B141" s="210"/>
      <c r="C141" s="211"/>
      <c r="D141" s="206" t="s">
        <v>154</v>
      </c>
      <c r="E141" s="212" t="s">
        <v>19</v>
      </c>
      <c r="F141" s="213" t="s">
        <v>489</v>
      </c>
      <c r="G141" s="211"/>
      <c r="H141" s="214">
        <v>16.8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154</v>
      </c>
      <c r="AU141" s="220" t="s">
        <v>81</v>
      </c>
      <c r="AV141" s="13" t="s">
        <v>81</v>
      </c>
      <c r="AW141" s="13" t="s">
        <v>34</v>
      </c>
      <c r="AX141" s="13" t="s">
        <v>72</v>
      </c>
      <c r="AY141" s="220" t="s">
        <v>143</v>
      </c>
    </row>
    <row r="142" spans="1:65" s="13" customFormat="1">
      <c r="B142" s="210"/>
      <c r="C142" s="211"/>
      <c r="D142" s="206" t="s">
        <v>154</v>
      </c>
      <c r="E142" s="212" t="s">
        <v>19</v>
      </c>
      <c r="F142" s="213" t="s">
        <v>490</v>
      </c>
      <c r="G142" s="211"/>
      <c r="H142" s="214">
        <v>11.25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154</v>
      </c>
      <c r="AU142" s="220" t="s">
        <v>81</v>
      </c>
      <c r="AV142" s="13" t="s">
        <v>81</v>
      </c>
      <c r="AW142" s="13" t="s">
        <v>34</v>
      </c>
      <c r="AX142" s="13" t="s">
        <v>72</v>
      </c>
      <c r="AY142" s="220" t="s">
        <v>143</v>
      </c>
    </row>
    <row r="143" spans="1:65" s="13" customFormat="1">
      <c r="B143" s="210"/>
      <c r="C143" s="211"/>
      <c r="D143" s="206" t="s">
        <v>154</v>
      </c>
      <c r="E143" s="212" t="s">
        <v>19</v>
      </c>
      <c r="F143" s="213" t="s">
        <v>491</v>
      </c>
      <c r="G143" s="211"/>
      <c r="H143" s="214">
        <v>2.016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154</v>
      </c>
      <c r="AU143" s="220" t="s">
        <v>81</v>
      </c>
      <c r="AV143" s="13" t="s">
        <v>81</v>
      </c>
      <c r="AW143" s="13" t="s">
        <v>34</v>
      </c>
      <c r="AX143" s="13" t="s">
        <v>72</v>
      </c>
      <c r="AY143" s="220" t="s">
        <v>143</v>
      </c>
    </row>
    <row r="144" spans="1:65" s="14" customFormat="1">
      <c r="B144" s="221"/>
      <c r="C144" s="222"/>
      <c r="D144" s="206" t="s">
        <v>154</v>
      </c>
      <c r="E144" s="223" t="s">
        <v>19</v>
      </c>
      <c r="F144" s="224" t="s">
        <v>192</v>
      </c>
      <c r="G144" s="222"/>
      <c r="H144" s="225">
        <v>30.065999999999999</v>
      </c>
      <c r="I144" s="226"/>
      <c r="J144" s="222"/>
      <c r="K144" s="222"/>
      <c r="L144" s="227"/>
      <c r="M144" s="228"/>
      <c r="N144" s="229"/>
      <c r="O144" s="229"/>
      <c r="P144" s="229"/>
      <c r="Q144" s="229"/>
      <c r="R144" s="229"/>
      <c r="S144" s="229"/>
      <c r="T144" s="230"/>
      <c r="AT144" s="231" t="s">
        <v>154</v>
      </c>
      <c r="AU144" s="231" t="s">
        <v>81</v>
      </c>
      <c r="AV144" s="14" t="s">
        <v>150</v>
      </c>
      <c r="AW144" s="14" t="s">
        <v>34</v>
      </c>
      <c r="AX144" s="14" t="s">
        <v>79</v>
      </c>
      <c r="AY144" s="231" t="s">
        <v>143</v>
      </c>
    </row>
    <row r="145" spans="1:65" s="2" customFormat="1" ht="21.75" customHeight="1">
      <c r="A145" s="35"/>
      <c r="B145" s="36"/>
      <c r="C145" s="193" t="s">
        <v>229</v>
      </c>
      <c r="D145" s="193" t="s">
        <v>145</v>
      </c>
      <c r="E145" s="194" t="s">
        <v>492</v>
      </c>
      <c r="F145" s="195" t="s">
        <v>493</v>
      </c>
      <c r="G145" s="196" t="s">
        <v>148</v>
      </c>
      <c r="H145" s="197">
        <v>40.700000000000003</v>
      </c>
      <c r="I145" s="198"/>
      <c r="J145" s="199">
        <f>ROUND(I145*H145,2)</f>
        <v>0</v>
      </c>
      <c r="K145" s="195" t="s">
        <v>149</v>
      </c>
      <c r="L145" s="40"/>
      <c r="M145" s="200" t="s">
        <v>19</v>
      </c>
      <c r="N145" s="201" t="s">
        <v>43</v>
      </c>
      <c r="O145" s="65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4" t="s">
        <v>150</v>
      </c>
      <c r="AT145" s="204" t="s">
        <v>145</v>
      </c>
      <c r="AU145" s="204" t="s">
        <v>81</v>
      </c>
      <c r="AY145" s="18" t="s">
        <v>143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8" t="s">
        <v>79</v>
      </c>
      <c r="BK145" s="205">
        <f>ROUND(I145*H145,2)</f>
        <v>0</v>
      </c>
      <c r="BL145" s="18" t="s">
        <v>150</v>
      </c>
      <c r="BM145" s="204" t="s">
        <v>494</v>
      </c>
    </row>
    <row r="146" spans="1:65" s="2" customFormat="1" ht="39">
      <c r="A146" s="35"/>
      <c r="B146" s="36"/>
      <c r="C146" s="37"/>
      <c r="D146" s="206" t="s">
        <v>152</v>
      </c>
      <c r="E146" s="37"/>
      <c r="F146" s="207" t="s">
        <v>495</v>
      </c>
      <c r="G146" s="37"/>
      <c r="H146" s="37"/>
      <c r="I146" s="116"/>
      <c r="J146" s="37"/>
      <c r="K146" s="37"/>
      <c r="L146" s="40"/>
      <c r="M146" s="208"/>
      <c r="N146" s="209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152</v>
      </c>
      <c r="AU146" s="18" t="s">
        <v>81</v>
      </c>
    </row>
    <row r="147" spans="1:65" s="13" customFormat="1">
      <c r="B147" s="210"/>
      <c r="C147" s="211"/>
      <c r="D147" s="206" t="s">
        <v>154</v>
      </c>
      <c r="E147" s="212" t="s">
        <v>19</v>
      </c>
      <c r="F147" s="213" t="s">
        <v>496</v>
      </c>
      <c r="G147" s="211"/>
      <c r="H147" s="214">
        <v>40.700000000000003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154</v>
      </c>
      <c r="AU147" s="220" t="s">
        <v>81</v>
      </c>
      <c r="AV147" s="13" t="s">
        <v>81</v>
      </c>
      <c r="AW147" s="13" t="s">
        <v>34</v>
      </c>
      <c r="AX147" s="13" t="s">
        <v>79</v>
      </c>
      <c r="AY147" s="220" t="s">
        <v>143</v>
      </c>
    </row>
    <row r="148" spans="1:65" s="2" customFormat="1" ht="21.75" customHeight="1">
      <c r="A148" s="35"/>
      <c r="B148" s="36"/>
      <c r="C148" s="193" t="s">
        <v>8</v>
      </c>
      <c r="D148" s="193" t="s">
        <v>145</v>
      </c>
      <c r="E148" s="194" t="s">
        <v>497</v>
      </c>
      <c r="F148" s="195" t="s">
        <v>498</v>
      </c>
      <c r="G148" s="196" t="s">
        <v>345</v>
      </c>
      <c r="H148" s="197">
        <v>51.21</v>
      </c>
      <c r="I148" s="198"/>
      <c r="J148" s="199">
        <f>ROUND(I148*H148,2)</f>
        <v>0</v>
      </c>
      <c r="K148" s="195" t="s">
        <v>149</v>
      </c>
      <c r="L148" s="40"/>
      <c r="M148" s="200" t="s">
        <v>19</v>
      </c>
      <c r="N148" s="201" t="s">
        <v>43</v>
      </c>
      <c r="O148" s="65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4" t="s">
        <v>150</v>
      </c>
      <c r="AT148" s="204" t="s">
        <v>145</v>
      </c>
      <c r="AU148" s="204" t="s">
        <v>81</v>
      </c>
      <c r="AY148" s="18" t="s">
        <v>143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8" t="s">
        <v>79</v>
      </c>
      <c r="BK148" s="205">
        <f>ROUND(I148*H148,2)</f>
        <v>0</v>
      </c>
      <c r="BL148" s="18" t="s">
        <v>150</v>
      </c>
      <c r="BM148" s="204" t="s">
        <v>499</v>
      </c>
    </row>
    <row r="149" spans="1:65" s="2" customFormat="1" ht="19.5">
      <c r="A149" s="35"/>
      <c r="B149" s="36"/>
      <c r="C149" s="37"/>
      <c r="D149" s="206" t="s">
        <v>152</v>
      </c>
      <c r="E149" s="37"/>
      <c r="F149" s="207" t="s">
        <v>500</v>
      </c>
      <c r="G149" s="37"/>
      <c r="H149" s="37"/>
      <c r="I149" s="116"/>
      <c r="J149" s="37"/>
      <c r="K149" s="37"/>
      <c r="L149" s="40"/>
      <c r="M149" s="208"/>
      <c r="N149" s="209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152</v>
      </c>
      <c r="AU149" s="18" t="s">
        <v>81</v>
      </c>
    </row>
    <row r="150" spans="1:65" s="13" customFormat="1">
      <c r="B150" s="210"/>
      <c r="C150" s="211"/>
      <c r="D150" s="206" t="s">
        <v>154</v>
      </c>
      <c r="E150" s="212" t="s">
        <v>19</v>
      </c>
      <c r="F150" s="213" t="s">
        <v>501</v>
      </c>
      <c r="G150" s="211"/>
      <c r="H150" s="214">
        <v>51.21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154</v>
      </c>
      <c r="AU150" s="220" t="s">
        <v>81</v>
      </c>
      <c r="AV150" s="13" t="s">
        <v>81</v>
      </c>
      <c r="AW150" s="13" t="s">
        <v>34</v>
      </c>
      <c r="AX150" s="13" t="s">
        <v>79</v>
      </c>
      <c r="AY150" s="220" t="s">
        <v>143</v>
      </c>
    </row>
    <row r="151" spans="1:65" s="2" customFormat="1" ht="16.5" customHeight="1">
      <c r="A151" s="35"/>
      <c r="B151" s="36"/>
      <c r="C151" s="232" t="s">
        <v>239</v>
      </c>
      <c r="D151" s="232" t="s">
        <v>234</v>
      </c>
      <c r="E151" s="233" t="s">
        <v>502</v>
      </c>
      <c r="F151" s="234" t="s">
        <v>503</v>
      </c>
      <c r="G151" s="235" t="s">
        <v>345</v>
      </c>
      <c r="H151" s="236">
        <v>52.798000000000002</v>
      </c>
      <c r="I151" s="237"/>
      <c r="J151" s="238">
        <f>ROUND(I151*H151,2)</f>
        <v>0</v>
      </c>
      <c r="K151" s="234" t="s">
        <v>19</v>
      </c>
      <c r="L151" s="239"/>
      <c r="M151" s="240" t="s">
        <v>19</v>
      </c>
      <c r="N151" s="241" t="s">
        <v>43</v>
      </c>
      <c r="O151" s="65"/>
      <c r="P151" s="202">
        <f>O151*H151</f>
        <v>0</v>
      </c>
      <c r="Q151" s="202">
        <v>2.4399999999999999E-3</v>
      </c>
      <c r="R151" s="202">
        <f>Q151*H151</f>
        <v>0.12882711999999999</v>
      </c>
      <c r="S151" s="202">
        <v>0</v>
      </c>
      <c r="T151" s="20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4" t="s">
        <v>193</v>
      </c>
      <c r="AT151" s="204" t="s">
        <v>234</v>
      </c>
      <c r="AU151" s="204" t="s">
        <v>81</v>
      </c>
      <c r="AY151" s="18" t="s">
        <v>143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8" t="s">
        <v>79</v>
      </c>
      <c r="BK151" s="205">
        <f>ROUND(I151*H151,2)</f>
        <v>0</v>
      </c>
      <c r="BL151" s="18" t="s">
        <v>150</v>
      </c>
      <c r="BM151" s="204" t="s">
        <v>504</v>
      </c>
    </row>
    <row r="152" spans="1:65" s="2" customFormat="1">
      <c r="A152" s="35"/>
      <c r="B152" s="36"/>
      <c r="C152" s="37"/>
      <c r="D152" s="206" t="s">
        <v>152</v>
      </c>
      <c r="E152" s="37"/>
      <c r="F152" s="207" t="s">
        <v>503</v>
      </c>
      <c r="G152" s="37"/>
      <c r="H152" s="37"/>
      <c r="I152" s="116"/>
      <c r="J152" s="37"/>
      <c r="K152" s="37"/>
      <c r="L152" s="40"/>
      <c r="M152" s="208"/>
      <c r="N152" s="209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152</v>
      </c>
      <c r="AU152" s="18" t="s">
        <v>81</v>
      </c>
    </row>
    <row r="153" spans="1:65" s="13" customFormat="1">
      <c r="B153" s="210"/>
      <c r="C153" s="211"/>
      <c r="D153" s="206" t="s">
        <v>154</v>
      </c>
      <c r="E153" s="211"/>
      <c r="F153" s="213" t="s">
        <v>505</v>
      </c>
      <c r="G153" s="211"/>
      <c r="H153" s="214">
        <v>52.798000000000002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154</v>
      </c>
      <c r="AU153" s="220" t="s">
        <v>81</v>
      </c>
      <c r="AV153" s="13" t="s">
        <v>81</v>
      </c>
      <c r="AW153" s="13" t="s">
        <v>4</v>
      </c>
      <c r="AX153" s="13" t="s">
        <v>79</v>
      </c>
      <c r="AY153" s="220" t="s">
        <v>143</v>
      </c>
    </row>
    <row r="154" spans="1:65" s="2" customFormat="1" ht="16.5" customHeight="1">
      <c r="A154" s="35"/>
      <c r="B154" s="36"/>
      <c r="C154" s="193" t="s">
        <v>244</v>
      </c>
      <c r="D154" s="193" t="s">
        <v>145</v>
      </c>
      <c r="E154" s="194" t="s">
        <v>506</v>
      </c>
      <c r="F154" s="195" t="s">
        <v>507</v>
      </c>
      <c r="G154" s="196" t="s">
        <v>174</v>
      </c>
      <c r="H154" s="197">
        <v>168.41200000000001</v>
      </c>
      <c r="I154" s="198"/>
      <c r="J154" s="199">
        <f>ROUND(I154*H154,2)</f>
        <v>0</v>
      </c>
      <c r="K154" s="195" t="s">
        <v>149</v>
      </c>
      <c r="L154" s="40"/>
      <c r="M154" s="200" t="s">
        <v>19</v>
      </c>
      <c r="N154" s="201" t="s">
        <v>43</v>
      </c>
      <c r="O154" s="65"/>
      <c r="P154" s="202">
        <f>O154*H154</f>
        <v>0</v>
      </c>
      <c r="Q154" s="202">
        <v>8.4000000000000003E-4</v>
      </c>
      <c r="R154" s="202">
        <f>Q154*H154</f>
        <v>0.14146608000000002</v>
      </c>
      <c r="S154" s="202">
        <v>0</v>
      </c>
      <c r="T154" s="20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4" t="s">
        <v>79</v>
      </c>
      <c r="AT154" s="204" t="s">
        <v>145</v>
      </c>
      <c r="AU154" s="204" t="s">
        <v>81</v>
      </c>
      <c r="AY154" s="18" t="s">
        <v>143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8" t="s">
        <v>79</v>
      </c>
      <c r="BK154" s="205">
        <f>ROUND(I154*H154,2)</f>
        <v>0</v>
      </c>
      <c r="BL154" s="18" t="s">
        <v>79</v>
      </c>
      <c r="BM154" s="204" t="s">
        <v>508</v>
      </c>
    </row>
    <row r="155" spans="1:65" s="2" customFormat="1" ht="29.25">
      <c r="A155" s="35"/>
      <c r="B155" s="36"/>
      <c r="C155" s="37"/>
      <c r="D155" s="206" t="s">
        <v>152</v>
      </c>
      <c r="E155" s="37"/>
      <c r="F155" s="207" t="s">
        <v>509</v>
      </c>
      <c r="G155" s="37"/>
      <c r="H155" s="37"/>
      <c r="I155" s="116"/>
      <c r="J155" s="37"/>
      <c r="K155" s="37"/>
      <c r="L155" s="40"/>
      <c r="M155" s="208"/>
      <c r="N155" s="209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152</v>
      </c>
      <c r="AU155" s="18" t="s">
        <v>81</v>
      </c>
    </row>
    <row r="156" spans="1:65" s="13" customFormat="1">
      <c r="B156" s="210"/>
      <c r="C156" s="211"/>
      <c r="D156" s="206" t="s">
        <v>154</v>
      </c>
      <c r="E156" s="212" t="s">
        <v>19</v>
      </c>
      <c r="F156" s="213" t="s">
        <v>510</v>
      </c>
      <c r="G156" s="211"/>
      <c r="H156" s="214">
        <v>168.41200000000001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154</v>
      </c>
      <c r="AU156" s="220" t="s">
        <v>81</v>
      </c>
      <c r="AV156" s="13" t="s">
        <v>81</v>
      </c>
      <c r="AW156" s="13" t="s">
        <v>34</v>
      </c>
      <c r="AX156" s="13" t="s">
        <v>79</v>
      </c>
      <c r="AY156" s="220" t="s">
        <v>143</v>
      </c>
    </row>
    <row r="157" spans="1:65" s="2" customFormat="1" ht="21.75" customHeight="1">
      <c r="A157" s="35"/>
      <c r="B157" s="36"/>
      <c r="C157" s="193" t="s">
        <v>251</v>
      </c>
      <c r="D157" s="193" t="s">
        <v>145</v>
      </c>
      <c r="E157" s="194" t="s">
        <v>511</v>
      </c>
      <c r="F157" s="195" t="s">
        <v>512</v>
      </c>
      <c r="G157" s="196" t="s">
        <v>174</v>
      </c>
      <c r="H157" s="197">
        <v>168.41200000000001</v>
      </c>
      <c r="I157" s="198"/>
      <c r="J157" s="199">
        <f>ROUND(I157*H157,2)</f>
        <v>0</v>
      </c>
      <c r="K157" s="195" t="s">
        <v>149</v>
      </c>
      <c r="L157" s="40"/>
      <c r="M157" s="200" t="s">
        <v>19</v>
      </c>
      <c r="N157" s="201" t="s">
        <v>43</v>
      </c>
      <c r="O157" s="65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4" t="s">
        <v>79</v>
      </c>
      <c r="AT157" s="204" t="s">
        <v>145</v>
      </c>
      <c r="AU157" s="204" t="s">
        <v>81</v>
      </c>
      <c r="AY157" s="18" t="s">
        <v>143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8" t="s">
        <v>79</v>
      </c>
      <c r="BK157" s="205">
        <f>ROUND(I157*H157,2)</f>
        <v>0</v>
      </c>
      <c r="BL157" s="18" t="s">
        <v>79</v>
      </c>
      <c r="BM157" s="204" t="s">
        <v>513</v>
      </c>
    </row>
    <row r="158" spans="1:65" s="2" customFormat="1" ht="29.25">
      <c r="A158" s="35"/>
      <c r="B158" s="36"/>
      <c r="C158" s="37"/>
      <c r="D158" s="206" t="s">
        <v>152</v>
      </c>
      <c r="E158" s="37"/>
      <c r="F158" s="207" t="s">
        <v>514</v>
      </c>
      <c r="G158" s="37"/>
      <c r="H158" s="37"/>
      <c r="I158" s="116"/>
      <c r="J158" s="37"/>
      <c r="K158" s="37"/>
      <c r="L158" s="40"/>
      <c r="M158" s="208"/>
      <c r="N158" s="209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152</v>
      </c>
      <c r="AU158" s="18" t="s">
        <v>81</v>
      </c>
    </row>
    <row r="159" spans="1:65" s="2" customFormat="1" ht="16.5" customHeight="1">
      <c r="A159" s="35"/>
      <c r="B159" s="36"/>
      <c r="C159" s="193" t="s">
        <v>256</v>
      </c>
      <c r="D159" s="193" t="s">
        <v>145</v>
      </c>
      <c r="E159" s="194" t="s">
        <v>515</v>
      </c>
      <c r="F159" s="195" t="s">
        <v>516</v>
      </c>
      <c r="G159" s="196" t="s">
        <v>174</v>
      </c>
      <c r="H159" s="197">
        <v>99</v>
      </c>
      <c r="I159" s="198"/>
      <c r="J159" s="199">
        <f>ROUND(I159*H159,2)</f>
        <v>0</v>
      </c>
      <c r="K159" s="195" t="s">
        <v>149</v>
      </c>
      <c r="L159" s="40"/>
      <c r="M159" s="200" t="s">
        <v>19</v>
      </c>
      <c r="N159" s="201" t="s">
        <v>43</v>
      </c>
      <c r="O159" s="65"/>
      <c r="P159" s="202">
        <f>O159*H159</f>
        <v>0</v>
      </c>
      <c r="Q159" s="202">
        <v>8.4999999999999995E-4</v>
      </c>
      <c r="R159" s="202">
        <f>Q159*H159</f>
        <v>8.4149999999999989E-2</v>
      </c>
      <c r="S159" s="202">
        <v>0</v>
      </c>
      <c r="T159" s="20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4" t="s">
        <v>150</v>
      </c>
      <c r="AT159" s="204" t="s">
        <v>145</v>
      </c>
      <c r="AU159" s="204" t="s">
        <v>81</v>
      </c>
      <c r="AY159" s="18" t="s">
        <v>143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8" t="s">
        <v>79</v>
      </c>
      <c r="BK159" s="205">
        <f>ROUND(I159*H159,2)</f>
        <v>0</v>
      </c>
      <c r="BL159" s="18" t="s">
        <v>150</v>
      </c>
      <c r="BM159" s="204" t="s">
        <v>517</v>
      </c>
    </row>
    <row r="160" spans="1:65" s="2" customFormat="1" ht="29.25">
      <c r="A160" s="35"/>
      <c r="B160" s="36"/>
      <c r="C160" s="37"/>
      <c r="D160" s="206" t="s">
        <v>152</v>
      </c>
      <c r="E160" s="37"/>
      <c r="F160" s="207" t="s">
        <v>518</v>
      </c>
      <c r="G160" s="37"/>
      <c r="H160" s="37"/>
      <c r="I160" s="116"/>
      <c r="J160" s="37"/>
      <c r="K160" s="37"/>
      <c r="L160" s="40"/>
      <c r="M160" s="208"/>
      <c r="N160" s="209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152</v>
      </c>
      <c r="AU160" s="18" t="s">
        <v>81</v>
      </c>
    </row>
    <row r="161" spans="1:65" s="13" customFormat="1">
      <c r="B161" s="210"/>
      <c r="C161" s="211"/>
      <c r="D161" s="206" t="s">
        <v>154</v>
      </c>
      <c r="E161" s="212" t="s">
        <v>19</v>
      </c>
      <c r="F161" s="213" t="s">
        <v>519</v>
      </c>
      <c r="G161" s="211"/>
      <c r="H161" s="214">
        <v>99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154</v>
      </c>
      <c r="AU161" s="220" t="s">
        <v>81</v>
      </c>
      <c r="AV161" s="13" t="s">
        <v>81</v>
      </c>
      <c r="AW161" s="13" t="s">
        <v>34</v>
      </c>
      <c r="AX161" s="13" t="s">
        <v>79</v>
      </c>
      <c r="AY161" s="220" t="s">
        <v>143</v>
      </c>
    </row>
    <row r="162" spans="1:65" s="2" customFormat="1" ht="21.75" customHeight="1">
      <c r="A162" s="35"/>
      <c r="B162" s="36"/>
      <c r="C162" s="193" t="s">
        <v>263</v>
      </c>
      <c r="D162" s="193" t="s">
        <v>145</v>
      </c>
      <c r="E162" s="194" t="s">
        <v>520</v>
      </c>
      <c r="F162" s="195" t="s">
        <v>521</v>
      </c>
      <c r="G162" s="196" t="s">
        <v>174</v>
      </c>
      <c r="H162" s="197">
        <v>99</v>
      </c>
      <c r="I162" s="198"/>
      <c r="J162" s="199">
        <f>ROUND(I162*H162,2)</f>
        <v>0</v>
      </c>
      <c r="K162" s="195" t="s">
        <v>149</v>
      </c>
      <c r="L162" s="40"/>
      <c r="M162" s="200" t="s">
        <v>19</v>
      </c>
      <c r="N162" s="201" t="s">
        <v>43</v>
      </c>
      <c r="O162" s="65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4" t="s">
        <v>150</v>
      </c>
      <c r="AT162" s="204" t="s">
        <v>145</v>
      </c>
      <c r="AU162" s="204" t="s">
        <v>81</v>
      </c>
      <c r="AY162" s="18" t="s">
        <v>143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8" t="s">
        <v>79</v>
      </c>
      <c r="BK162" s="205">
        <f>ROUND(I162*H162,2)</f>
        <v>0</v>
      </c>
      <c r="BL162" s="18" t="s">
        <v>150</v>
      </c>
      <c r="BM162" s="204" t="s">
        <v>522</v>
      </c>
    </row>
    <row r="163" spans="1:65" s="2" customFormat="1" ht="29.25">
      <c r="A163" s="35"/>
      <c r="B163" s="36"/>
      <c r="C163" s="37"/>
      <c r="D163" s="206" t="s">
        <v>152</v>
      </c>
      <c r="E163" s="37"/>
      <c r="F163" s="207" t="s">
        <v>523</v>
      </c>
      <c r="G163" s="37"/>
      <c r="H163" s="37"/>
      <c r="I163" s="116"/>
      <c r="J163" s="37"/>
      <c r="K163" s="37"/>
      <c r="L163" s="40"/>
      <c r="M163" s="208"/>
      <c r="N163" s="209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152</v>
      </c>
      <c r="AU163" s="18" t="s">
        <v>81</v>
      </c>
    </row>
    <row r="164" spans="1:65" s="2" customFormat="1" ht="16.5" customHeight="1">
      <c r="A164" s="35"/>
      <c r="B164" s="36"/>
      <c r="C164" s="193" t="s">
        <v>7</v>
      </c>
      <c r="D164" s="193" t="s">
        <v>145</v>
      </c>
      <c r="E164" s="194" t="s">
        <v>524</v>
      </c>
      <c r="F164" s="195" t="s">
        <v>525</v>
      </c>
      <c r="G164" s="196" t="s">
        <v>174</v>
      </c>
      <c r="H164" s="197">
        <v>99</v>
      </c>
      <c r="I164" s="198"/>
      <c r="J164" s="199">
        <f>ROUND(I164*H164,2)</f>
        <v>0</v>
      </c>
      <c r="K164" s="195" t="s">
        <v>149</v>
      </c>
      <c r="L164" s="40"/>
      <c r="M164" s="200" t="s">
        <v>19</v>
      </c>
      <c r="N164" s="201" t="s">
        <v>43</v>
      </c>
      <c r="O164" s="65"/>
      <c r="P164" s="202">
        <f>O164*H164</f>
        <v>0</v>
      </c>
      <c r="Q164" s="202">
        <v>7.9000000000000001E-4</v>
      </c>
      <c r="R164" s="202">
        <f>Q164*H164</f>
        <v>7.8210000000000002E-2</v>
      </c>
      <c r="S164" s="202">
        <v>0</v>
      </c>
      <c r="T164" s="20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4" t="s">
        <v>150</v>
      </c>
      <c r="AT164" s="204" t="s">
        <v>145</v>
      </c>
      <c r="AU164" s="204" t="s">
        <v>81</v>
      </c>
      <c r="AY164" s="18" t="s">
        <v>143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8" t="s">
        <v>79</v>
      </c>
      <c r="BK164" s="205">
        <f>ROUND(I164*H164,2)</f>
        <v>0</v>
      </c>
      <c r="BL164" s="18" t="s">
        <v>150</v>
      </c>
      <c r="BM164" s="204" t="s">
        <v>526</v>
      </c>
    </row>
    <row r="165" spans="1:65" s="2" customFormat="1" ht="19.5">
      <c r="A165" s="35"/>
      <c r="B165" s="36"/>
      <c r="C165" s="37"/>
      <c r="D165" s="206" t="s">
        <v>152</v>
      </c>
      <c r="E165" s="37"/>
      <c r="F165" s="207" t="s">
        <v>527</v>
      </c>
      <c r="G165" s="37"/>
      <c r="H165" s="37"/>
      <c r="I165" s="116"/>
      <c r="J165" s="37"/>
      <c r="K165" s="37"/>
      <c r="L165" s="40"/>
      <c r="M165" s="208"/>
      <c r="N165" s="209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152</v>
      </c>
      <c r="AU165" s="18" t="s">
        <v>81</v>
      </c>
    </row>
    <row r="166" spans="1:65" s="13" customFormat="1">
      <c r="B166" s="210"/>
      <c r="C166" s="211"/>
      <c r="D166" s="206" t="s">
        <v>154</v>
      </c>
      <c r="E166" s="212" t="s">
        <v>19</v>
      </c>
      <c r="F166" s="213" t="s">
        <v>519</v>
      </c>
      <c r="G166" s="211"/>
      <c r="H166" s="214">
        <v>99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154</v>
      </c>
      <c r="AU166" s="220" t="s">
        <v>81</v>
      </c>
      <c r="AV166" s="13" t="s">
        <v>81</v>
      </c>
      <c r="AW166" s="13" t="s">
        <v>34</v>
      </c>
      <c r="AX166" s="13" t="s">
        <v>79</v>
      </c>
      <c r="AY166" s="220" t="s">
        <v>143</v>
      </c>
    </row>
    <row r="167" spans="1:65" s="2" customFormat="1" ht="21.75" customHeight="1">
      <c r="A167" s="35"/>
      <c r="B167" s="36"/>
      <c r="C167" s="193" t="s">
        <v>272</v>
      </c>
      <c r="D167" s="193" t="s">
        <v>145</v>
      </c>
      <c r="E167" s="194" t="s">
        <v>528</v>
      </c>
      <c r="F167" s="195" t="s">
        <v>529</v>
      </c>
      <c r="G167" s="196" t="s">
        <v>174</v>
      </c>
      <c r="H167" s="197">
        <v>99</v>
      </c>
      <c r="I167" s="198"/>
      <c r="J167" s="199">
        <f>ROUND(I167*H167,2)</f>
        <v>0</v>
      </c>
      <c r="K167" s="195" t="s">
        <v>149</v>
      </c>
      <c r="L167" s="40"/>
      <c r="M167" s="200" t="s">
        <v>19</v>
      </c>
      <c r="N167" s="201" t="s">
        <v>43</v>
      </c>
      <c r="O167" s="65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4" t="s">
        <v>150</v>
      </c>
      <c r="AT167" s="204" t="s">
        <v>145</v>
      </c>
      <c r="AU167" s="204" t="s">
        <v>81</v>
      </c>
      <c r="AY167" s="18" t="s">
        <v>143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8" t="s">
        <v>79</v>
      </c>
      <c r="BK167" s="205">
        <f>ROUND(I167*H167,2)</f>
        <v>0</v>
      </c>
      <c r="BL167" s="18" t="s">
        <v>150</v>
      </c>
      <c r="BM167" s="204" t="s">
        <v>530</v>
      </c>
    </row>
    <row r="168" spans="1:65" s="2" customFormat="1" ht="29.25">
      <c r="A168" s="35"/>
      <c r="B168" s="36"/>
      <c r="C168" s="37"/>
      <c r="D168" s="206" t="s">
        <v>152</v>
      </c>
      <c r="E168" s="37"/>
      <c r="F168" s="207" t="s">
        <v>531</v>
      </c>
      <c r="G168" s="37"/>
      <c r="H168" s="37"/>
      <c r="I168" s="116"/>
      <c r="J168" s="37"/>
      <c r="K168" s="37"/>
      <c r="L168" s="40"/>
      <c r="M168" s="208"/>
      <c r="N168" s="209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152</v>
      </c>
      <c r="AU168" s="18" t="s">
        <v>81</v>
      </c>
    </row>
    <row r="169" spans="1:65" s="2" customFormat="1" ht="16.5" customHeight="1">
      <c r="A169" s="35"/>
      <c r="B169" s="36"/>
      <c r="C169" s="193" t="s">
        <v>278</v>
      </c>
      <c r="D169" s="193" t="s">
        <v>145</v>
      </c>
      <c r="E169" s="194" t="s">
        <v>532</v>
      </c>
      <c r="F169" s="195" t="s">
        <v>533</v>
      </c>
      <c r="G169" s="196" t="s">
        <v>196</v>
      </c>
      <c r="H169" s="197">
        <v>3</v>
      </c>
      <c r="I169" s="198"/>
      <c r="J169" s="199">
        <f>ROUND(I169*H169,2)</f>
        <v>0</v>
      </c>
      <c r="K169" s="195" t="s">
        <v>149</v>
      </c>
      <c r="L169" s="40"/>
      <c r="M169" s="200" t="s">
        <v>19</v>
      </c>
      <c r="N169" s="201" t="s">
        <v>43</v>
      </c>
      <c r="O169" s="65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4" t="s">
        <v>150</v>
      </c>
      <c r="AT169" s="204" t="s">
        <v>145</v>
      </c>
      <c r="AU169" s="204" t="s">
        <v>81</v>
      </c>
      <c r="AY169" s="18" t="s">
        <v>143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8" t="s">
        <v>79</v>
      </c>
      <c r="BK169" s="205">
        <f>ROUND(I169*H169,2)</f>
        <v>0</v>
      </c>
      <c r="BL169" s="18" t="s">
        <v>150</v>
      </c>
      <c r="BM169" s="204" t="s">
        <v>534</v>
      </c>
    </row>
    <row r="170" spans="1:65" s="2" customFormat="1" ht="29.25">
      <c r="A170" s="35"/>
      <c r="B170" s="36"/>
      <c r="C170" s="37"/>
      <c r="D170" s="206" t="s">
        <v>152</v>
      </c>
      <c r="E170" s="37"/>
      <c r="F170" s="207" t="s">
        <v>535</v>
      </c>
      <c r="G170" s="37"/>
      <c r="H170" s="37"/>
      <c r="I170" s="116"/>
      <c r="J170" s="37"/>
      <c r="K170" s="37"/>
      <c r="L170" s="40"/>
      <c r="M170" s="208"/>
      <c r="N170" s="209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152</v>
      </c>
      <c r="AU170" s="18" t="s">
        <v>81</v>
      </c>
    </row>
    <row r="171" spans="1:65" s="2" customFormat="1" ht="21.75" customHeight="1">
      <c r="A171" s="35"/>
      <c r="B171" s="36"/>
      <c r="C171" s="193" t="s">
        <v>284</v>
      </c>
      <c r="D171" s="193" t="s">
        <v>145</v>
      </c>
      <c r="E171" s="194" t="s">
        <v>536</v>
      </c>
      <c r="F171" s="195" t="s">
        <v>537</v>
      </c>
      <c r="G171" s="196" t="s">
        <v>148</v>
      </c>
      <c r="H171" s="197">
        <v>36.749000000000002</v>
      </c>
      <c r="I171" s="198"/>
      <c r="J171" s="199">
        <f>ROUND(I171*H171,2)</f>
        <v>0</v>
      </c>
      <c r="K171" s="195" t="s">
        <v>149</v>
      </c>
      <c r="L171" s="40"/>
      <c r="M171" s="200" t="s">
        <v>19</v>
      </c>
      <c r="N171" s="201" t="s">
        <v>43</v>
      </c>
      <c r="O171" s="65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4" t="s">
        <v>150</v>
      </c>
      <c r="AT171" s="204" t="s">
        <v>145</v>
      </c>
      <c r="AU171" s="204" t="s">
        <v>81</v>
      </c>
      <c r="AY171" s="18" t="s">
        <v>143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8" t="s">
        <v>79</v>
      </c>
      <c r="BK171" s="205">
        <f>ROUND(I171*H171,2)</f>
        <v>0</v>
      </c>
      <c r="BL171" s="18" t="s">
        <v>150</v>
      </c>
      <c r="BM171" s="204" t="s">
        <v>538</v>
      </c>
    </row>
    <row r="172" spans="1:65" s="2" customFormat="1" ht="39">
      <c r="A172" s="35"/>
      <c r="B172" s="36"/>
      <c r="C172" s="37"/>
      <c r="D172" s="206" t="s">
        <v>152</v>
      </c>
      <c r="E172" s="37"/>
      <c r="F172" s="207" t="s">
        <v>539</v>
      </c>
      <c r="G172" s="37"/>
      <c r="H172" s="37"/>
      <c r="I172" s="116"/>
      <c r="J172" s="37"/>
      <c r="K172" s="37"/>
      <c r="L172" s="40"/>
      <c r="M172" s="208"/>
      <c r="N172" s="209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152</v>
      </c>
      <c r="AU172" s="18" t="s">
        <v>81</v>
      </c>
    </row>
    <row r="173" spans="1:65" s="13" customFormat="1">
      <c r="B173" s="210"/>
      <c r="C173" s="211"/>
      <c r="D173" s="206" t="s">
        <v>154</v>
      </c>
      <c r="E173" s="212" t="s">
        <v>19</v>
      </c>
      <c r="F173" s="213" t="s">
        <v>540</v>
      </c>
      <c r="G173" s="211"/>
      <c r="H173" s="214">
        <v>36.749000000000002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154</v>
      </c>
      <c r="AU173" s="220" t="s">
        <v>81</v>
      </c>
      <c r="AV173" s="13" t="s">
        <v>81</v>
      </c>
      <c r="AW173" s="13" t="s">
        <v>34</v>
      </c>
      <c r="AX173" s="13" t="s">
        <v>79</v>
      </c>
      <c r="AY173" s="220" t="s">
        <v>143</v>
      </c>
    </row>
    <row r="174" spans="1:65" s="2" customFormat="1" ht="21.75" customHeight="1">
      <c r="A174" s="35"/>
      <c r="B174" s="36"/>
      <c r="C174" s="193" t="s">
        <v>290</v>
      </c>
      <c r="D174" s="193" t="s">
        <v>145</v>
      </c>
      <c r="E174" s="194" t="s">
        <v>541</v>
      </c>
      <c r="F174" s="195" t="s">
        <v>542</v>
      </c>
      <c r="G174" s="196" t="s">
        <v>196</v>
      </c>
      <c r="H174" s="197">
        <v>76</v>
      </c>
      <c r="I174" s="198"/>
      <c r="J174" s="199">
        <f>ROUND(I174*H174,2)</f>
        <v>0</v>
      </c>
      <c r="K174" s="195" t="s">
        <v>149</v>
      </c>
      <c r="L174" s="40"/>
      <c r="M174" s="200" t="s">
        <v>19</v>
      </c>
      <c r="N174" s="201" t="s">
        <v>43</v>
      </c>
      <c r="O174" s="65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4" t="s">
        <v>150</v>
      </c>
      <c r="AT174" s="204" t="s">
        <v>145</v>
      </c>
      <c r="AU174" s="204" t="s">
        <v>81</v>
      </c>
      <c r="AY174" s="18" t="s">
        <v>143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8" t="s">
        <v>79</v>
      </c>
      <c r="BK174" s="205">
        <f>ROUND(I174*H174,2)</f>
        <v>0</v>
      </c>
      <c r="BL174" s="18" t="s">
        <v>150</v>
      </c>
      <c r="BM174" s="204" t="s">
        <v>543</v>
      </c>
    </row>
    <row r="175" spans="1:65" s="2" customFormat="1" ht="29.25">
      <c r="A175" s="35"/>
      <c r="B175" s="36"/>
      <c r="C175" s="37"/>
      <c r="D175" s="206" t="s">
        <v>152</v>
      </c>
      <c r="E175" s="37"/>
      <c r="F175" s="207" t="s">
        <v>544</v>
      </c>
      <c r="G175" s="37"/>
      <c r="H175" s="37"/>
      <c r="I175" s="116"/>
      <c r="J175" s="37"/>
      <c r="K175" s="37"/>
      <c r="L175" s="40"/>
      <c r="M175" s="208"/>
      <c r="N175" s="209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152</v>
      </c>
      <c r="AU175" s="18" t="s">
        <v>81</v>
      </c>
    </row>
    <row r="176" spans="1:65" s="13" customFormat="1">
      <c r="B176" s="210"/>
      <c r="C176" s="211"/>
      <c r="D176" s="206" t="s">
        <v>154</v>
      </c>
      <c r="E176" s="212" t="s">
        <v>19</v>
      </c>
      <c r="F176" s="213" t="s">
        <v>545</v>
      </c>
      <c r="G176" s="211"/>
      <c r="H176" s="214">
        <v>76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154</v>
      </c>
      <c r="AU176" s="220" t="s">
        <v>81</v>
      </c>
      <c r="AV176" s="13" t="s">
        <v>81</v>
      </c>
      <c r="AW176" s="13" t="s">
        <v>34</v>
      </c>
      <c r="AX176" s="13" t="s">
        <v>79</v>
      </c>
      <c r="AY176" s="220" t="s">
        <v>143</v>
      </c>
    </row>
    <row r="177" spans="1:65" s="2" customFormat="1" ht="21.75" customHeight="1">
      <c r="A177" s="35"/>
      <c r="B177" s="36"/>
      <c r="C177" s="193" t="s">
        <v>296</v>
      </c>
      <c r="D177" s="193" t="s">
        <v>145</v>
      </c>
      <c r="E177" s="194" t="s">
        <v>546</v>
      </c>
      <c r="F177" s="195" t="s">
        <v>547</v>
      </c>
      <c r="G177" s="196" t="s">
        <v>148</v>
      </c>
      <c r="H177" s="197">
        <v>58.371000000000002</v>
      </c>
      <c r="I177" s="198"/>
      <c r="J177" s="199">
        <f>ROUND(I177*H177,2)</f>
        <v>0</v>
      </c>
      <c r="K177" s="195" t="s">
        <v>149</v>
      </c>
      <c r="L177" s="40"/>
      <c r="M177" s="200" t="s">
        <v>19</v>
      </c>
      <c r="N177" s="201" t="s">
        <v>43</v>
      </c>
      <c r="O177" s="65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4" t="s">
        <v>150</v>
      </c>
      <c r="AT177" s="204" t="s">
        <v>145</v>
      </c>
      <c r="AU177" s="204" t="s">
        <v>81</v>
      </c>
      <c r="AY177" s="18" t="s">
        <v>143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8" t="s">
        <v>79</v>
      </c>
      <c r="BK177" s="205">
        <f>ROUND(I177*H177,2)</f>
        <v>0</v>
      </c>
      <c r="BL177" s="18" t="s">
        <v>150</v>
      </c>
      <c r="BM177" s="204" t="s">
        <v>548</v>
      </c>
    </row>
    <row r="178" spans="1:65" s="2" customFormat="1" ht="39">
      <c r="A178" s="35"/>
      <c r="B178" s="36"/>
      <c r="C178" s="37"/>
      <c r="D178" s="206" t="s">
        <v>152</v>
      </c>
      <c r="E178" s="37"/>
      <c r="F178" s="207" t="s">
        <v>549</v>
      </c>
      <c r="G178" s="37"/>
      <c r="H178" s="37"/>
      <c r="I178" s="116"/>
      <c r="J178" s="37"/>
      <c r="K178" s="37"/>
      <c r="L178" s="40"/>
      <c r="M178" s="208"/>
      <c r="N178" s="209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152</v>
      </c>
      <c r="AU178" s="18" t="s">
        <v>81</v>
      </c>
    </row>
    <row r="179" spans="1:65" s="13" customFormat="1">
      <c r="B179" s="210"/>
      <c r="C179" s="211"/>
      <c r="D179" s="206" t="s">
        <v>154</v>
      </c>
      <c r="E179" s="212" t="s">
        <v>19</v>
      </c>
      <c r="F179" s="213" t="s">
        <v>550</v>
      </c>
      <c r="G179" s="211"/>
      <c r="H179" s="214">
        <v>95.12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154</v>
      </c>
      <c r="AU179" s="220" t="s">
        <v>81</v>
      </c>
      <c r="AV179" s="13" t="s">
        <v>81</v>
      </c>
      <c r="AW179" s="13" t="s">
        <v>34</v>
      </c>
      <c r="AX179" s="13" t="s">
        <v>72</v>
      </c>
      <c r="AY179" s="220" t="s">
        <v>143</v>
      </c>
    </row>
    <row r="180" spans="1:65" s="13" customFormat="1">
      <c r="B180" s="210"/>
      <c r="C180" s="211"/>
      <c r="D180" s="206" t="s">
        <v>154</v>
      </c>
      <c r="E180" s="212" t="s">
        <v>19</v>
      </c>
      <c r="F180" s="213" t="s">
        <v>551</v>
      </c>
      <c r="G180" s="211"/>
      <c r="H180" s="214">
        <v>-36.749000000000002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154</v>
      </c>
      <c r="AU180" s="220" t="s">
        <v>81</v>
      </c>
      <c r="AV180" s="13" t="s">
        <v>81</v>
      </c>
      <c r="AW180" s="13" t="s">
        <v>34</v>
      </c>
      <c r="AX180" s="13" t="s">
        <v>72</v>
      </c>
      <c r="AY180" s="220" t="s">
        <v>143</v>
      </c>
    </row>
    <row r="181" spans="1:65" s="14" customFormat="1">
      <c r="B181" s="221"/>
      <c r="C181" s="222"/>
      <c r="D181" s="206" t="s">
        <v>154</v>
      </c>
      <c r="E181" s="223" t="s">
        <v>19</v>
      </c>
      <c r="F181" s="224" t="s">
        <v>192</v>
      </c>
      <c r="G181" s="222"/>
      <c r="H181" s="225">
        <v>58.371000000000002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AT181" s="231" t="s">
        <v>154</v>
      </c>
      <c r="AU181" s="231" t="s">
        <v>81</v>
      </c>
      <c r="AV181" s="14" t="s">
        <v>150</v>
      </c>
      <c r="AW181" s="14" t="s">
        <v>34</v>
      </c>
      <c r="AX181" s="14" t="s">
        <v>79</v>
      </c>
      <c r="AY181" s="231" t="s">
        <v>143</v>
      </c>
    </row>
    <row r="182" spans="1:65" s="2" customFormat="1" ht="16.5" customHeight="1">
      <c r="A182" s="35"/>
      <c r="B182" s="36"/>
      <c r="C182" s="193" t="s">
        <v>302</v>
      </c>
      <c r="D182" s="193" t="s">
        <v>145</v>
      </c>
      <c r="E182" s="194" t="s">
        <v>552</v>
      </c>
      <c r="F182" s="195" t="s">
        <v>553</v>
      </c>
      <c r="G182" s="196" t="s">
        <v>148</v>
      </c>
      <c r="H182" s="197">
        <v>58.371000000000002</v>
      </c>
      <c r="I182" s="198"/>
      <c r="J182" s="199">
        <f>ROUND(I182*H182,2)</f>
        <v>0</v>
      </c>
      <c r="K182" s="195" t="s">
        <v>149</v>
      </c>
      <c r="L182" s="40"/>
      <c r="M182" s="200" t="s">
        <v>19</v>
      </c>
      <c r="N182" s="201" t="s">
        <v>43</v>
      </c>
      <c r="O182" s="65"/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4" t="s">
        <v>150</v>
      </c>
      <c r="AT182" s="204" t="s">
        <v>145</v>
      </c>
      <c r="AU182" s="204" t="s">
        <v>81</v>
      </c>
      <c r="AY182" s="18" t="s">
        <v>143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8" t="s">
        <v>79</v>
      </c>
      <c r="BK182" s="205">
        <f>ROUND(I182*H182,2)</f>
        <v>0</v>
      </c>
      <c r="BL182" s="18" t="s">
        <v>150</v>
      </c>
      <c r="BM182" s="204" t="s">
        <v>554</v>
      </c>
    </row>
    <row r="183" spans="1:65" s="2" customFormat="1">
      <c r="A183" s="35"/>
      <c r="B183" s="36"/>
      <c r="C183" s="37"/>
      <c r="D183" s="206" t="s">
        <v>152</v>
      </c>
      <c r="E183" s="37"/>
      <c r="F183" s="207" t="s">
        <v>553</v>
      </c>
      <c r="G183" s="37"/>
      <c r="H183" s="37"/>
      <c r="I183" s="116"/>
      <c r="J183" s="37"/>
      <c r="K183" s="37"/>
      <c r="L183" s="40"/>
      <c r="M183" s="208"/>
      <c r="N183" s="209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152</v>
      </c>
      <c r="AU183" s="18" t="s">
        <v>81</v>
      </c>
    </row>
    <row r="184" spans="1:65" s="2" customFormat="1" ht="21.75" customHeight="1">
      <c r="A184" s="35"/>
      <c r="B184" s="36"/>
      <c r="C184" s="193" t="s">
        <v>307</v>
      </c>
      <c r="D184" s="193" t="s">
        <v>145</v>
      </c>
      <c r="E184" s="194" t="s">
        <v>555</v>
      </c>
      <c r="F184" s="195" t="s">
        <v>556</v>
      </c>
      <c r="G184" s="196" t="s">
        <v>187</v>
      </c>
      <c r="H184" s="197">
        <v>105.068</v>
      </c>
      <c r="I184" s="198"/>
      <c r="J184" s="199">
        <f>ROUND(I184*H184,2)</f>
        <v>0</v>
      </c>
      <c r="K184" s="195" t="s">
        <v>149</v>
      </c>
      <c r="L184" s="40"/>
      <c r="M184" s="200" t="s">
        <v>19</v>
      </c>
      <c r="N184" s="201" t="s">
        <v>43</v>
      </c>
      <c r="O184" s="65"/>
      <c r="P184" s="202">
        <f>O184*H184</f>
        <v>0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4" t="s">
        <v>150</v>
      </c>
      <c r="AT184" s="204" t="s">
        <v>145</v>
      </c>
      <c r="AU184" s="204" t="s">
        <v>81</v>
      </c>
      <c r="AY184" s="18" t="s">
        <v>143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8" t="s">
        <v>79</v>
      </c>
      <c r="BK184" s="205">
        <f>ROUND(I184*H184,2)</f>
        <v>0</v>
      </c>
      <c r="BL184" s="18" t="s">
        <v>150</v>
      </c>
      <c r="BM184" s="204" t="s">
        <v>557</v>
      </c>
    </row>
    <row r="185" spans="1:65" s="2" customFormat="1" ht="29.25">
      <c r="A185" s="35"/>
      <c r="B185" s="36"/>
      <c r="C185" s="37"/>
      <c r="D185" s="206" t="s">
        <v>152</v>
      </c>
      <c r="E185" s="37"/>
      <c r="F185" s="207" t="s">
        <v>558</v>
      </c>
      <c r="G185" s="37"/>
      <c r="H185" s="37"/>
      <c r="I185" s="116"/>
      <c r="J185" s="37"/>
      <c r="K185" s="37"/>
      <c r="L185" s="40"/>
      <c r="M185" s="208"/>
      <c r="N185" s="209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152</v>
      </c>
      <c r="AU185" s="18" t="s">
        <v>81</v>
      </c>
    </row>
    <row r="186" spans="1:65" s="13" customFormat="1">
      <c r="B186" s="210"/>
      <c r="C186" s="211"/>
      <c r="D186" s="206" t="s">
        <v>154</v>
      </c>
      <c r="E186" s="211"/>
      <c r="F186" s="213" t="s">
        <v>559</v>
      </c>
      <c r="G186" s="211"/>
      <c r="H186" s="214">
        <v>105.068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154</v>
      </c>
      <c r="AU186" s="220" t="s">
        <v>81</v>
      </c>
      <c r="AV186" s="13" t="s">
        <v>81</v>
      </c>
      <c r="AW186" s="13" t="s">
        <v>4</v>
      </c>
      <c r="AX186" s="13" t="s">
        <v>79</v>
      </c>
      <c r="AY186" s="220" t="s">
        <v>143</v>
      </c>
    </row>
    <row r="187" spans="1:65" s="2" customFormat="1" ht="21.75" customHeight="1">
      <c r="A187" s="35"/>
      <c r="B187" s="36"/>
      <c r="C187" s="193" t="s">
        <v>312</v>
      </c>
      <c r="D187" s="193" t="s">
        <v>145</v>
      </c>
      <c r="E187" s="194" t="s">
        <v>560</v>
      </c>
      <c r="F187" s="195" t="s">
        <v>556</v>
      </c>
      <c r="G187" s="196" t="s">
        <v>187</v>
      </c>
      <c r="H187" s="197">
        <v>3</v>
      </c>
      <c r="I187" s="198"/>
      <c r="J187" s="199">
        <f>ROUND(I187*H187,2)</f>
        <v>0</v>
      </c>
      <c r="K187" s="195" t="s">
        <v>19</v>
      </c>
      <c r="L187" s="40"/>
      <c r="M187" s="200" t="s">
        <v>19</v>
      </c>
      <c r="N187" s="201" t="s">
        <v>43</v>
      </c>
      <c r="O187" s="65"/>
      <c r="P187" s="202">
        <f>O187*H187</f>
        <v>0</v>
      </c>
      <c r="Q187" s="202">
        <v>0</v>
      </c>
      <c r="R187" s="202">
        <f>Q187*H187</f>
        <v>0</v>
      </c>
      <c r="S187" s="202">
        <v>0</v>
      </c>
      <c r="T187" s="20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4" t="s">
        <v>150</v>
      </c>
      <c r="AT187" s="204" t="s">
        <v>145</v>
      </c>
      <c r="AU187" s="204" t="s">
        <v>81</v>
      </c>
      <c r="AY187" s="18" t="s">
        <v>143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8" t="s">
        <v>79</v>
      </c>
      <c r="BK187" s="205">
        <f>ROUND(I187*H187,2)</f>
        <v>0</v>
      </c>
      <c r="BL187" s="18" t="s">
        <v>150</v>
      </c>
      <c r="BM187" s="204" t="s">
        <v>561</v>
      </c>
    </row>
    <row r="188" spans="1:65" s="2" customFormat="1">
      <c r="A188" s="35"/>
      <c r="B188" s="36"/>
      <c r="C188" s="37"/>
      <c r="D188" s="206" t="s">
        <v>152</v>
      </c>
      <c r="E188" s="37"/>
      <c r="F188" s="207" t="s">
        <v>562</v>
      </c>
      <c r="G188" s="37"/>
      <c r="H188" s="37"/>
      <c r="I188" s="116"/>
      <c r="J188" s="37"/>
      <c r="K188" s="37"/>
      <c r="L188" s="40"/>
      <c r="M188" s="208"/>
      <c r="N188" s="209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152</v>
      </c>
      <c r="AU188" s="18" t="s">
        <v>81</v>
      </c>
    </row>
    <row r="189" spans="1:65" s="2" customFormat="1" ht="21.75" customHeight="1">
      <c r="A189" s="35"/>
      <c r="B189" s="36"/>
      <c r="C189" s="193" t="s">
        <v>318</v>
      </c>
      <c r="D189" s="193" t="s">
        <v>145</v>
      </c>
      <c r="E189" s="194" t="s">
        <v>563</v>
      </c>
      <c r="F189" s="195" t="s">
        <v>564</v>
      </c>
      <c r="G189" s="196" t="s">
        <v>148</v>
      </c>
      <c r="H189" s="197">
        <v>36.749000000000002</v>
      </c>
      <c r="I189" s="198"/>
      <c r="J189" s="199">
        <f>ROUND(I189*H189,2)</f>
        <v>0</v>
      </c>
      <c r="K189" s="195" t="s">
        <v>149</v>
      </c>
      <c r="L189" s="40"/>
      <c r="M189" s="200" t="s">
        <v>19</v>
      </c>
      <c r="N189" s="201" t="s">
        <v>43</v>
      </c>
      <c r="O189" s="65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4" t="s">
        <v>150</v>
      </c>
      <c r="AT189" s="204" t="s">
        <v>145</v>
      </c>
      <c r="AU189" s="204" t="s">
        <v>81</v>
      </c>
      <c r="AY189" s="18" t="s">
        <v>143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8" t="s">
        <v>79</v>
      </c>
      <c r="BK189" s="205">
        <f>ROUND(I189*H189,2)</f>
        <v>0</v>
      </c>
      <c r="BL189" s="18" t="s">
        <v>150</v>
      </c>
      <c r="BM189" s="204" t="s">
        <v>565</v>
      </c>
    </row>
    <row r="190" spans="1:65" s="2" customFormat="1" ht="29.25">
      <c r="A190" s="35"/>
      <c r="B190" s="36"/>
      <c r="C190" s="37"/>
      <c r="D190" s="206" t="s">
        <v>152</v>
      </c>
      <c r="E190" s="37"/>
      <c r="F190" s="207" t="s">
        <v>566</v>
      </c>
      <c r="G190" s="37"/>
      <c r="H190" s="37"/>
      <c r="I190" s="116"/>
      <c r="J190" s="37"/>
      <c r="K190" s="37"/>
      <c r="L190" s="40"/>
      <c r="M190" s="208"/>
      <c r="N190" s="209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152</v>
      </c>
      <c r="AU190" s="18" t="s">
        <v>81</v>
      </c>
    </row>
    <row r="191" spans="1:65" s="13" customFormat="1">
      <c r="B191" s="210"/>
      <c r="C191" s="211"/>
      <c r="D191" s="206" t="s">
        <v>154</v>
      </c>
      <c r="E191" s="212" t="s">
        <v>19</v>
      </c>
      <c r="F191" s="213" t="s">
        <v>567</v>
      </c>
      <c r="G191" s="211"/>
      <c r="H191" s="214">
        <v>10.584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154</v>
      </c>
      <c r="AU191" s="220" t="s">
        <v>81</v>
      </c>
      <c r="AV191" s="13" t="s">
        <v>81</v>
      </c>
      <c r="AW191" s="13" t="s">
        <v>34</v>
      </c>
      <c r="AX191" s="13" t="s">
        <v>72</v>
      </c>
      <c r="AY191" s="220" t="s">
        <v>143</v>
      </c>
    </row>
    <row r="192" spans="1:65" s="13" customFormat="1">
      <c r="B192" s="210"/>
      <c r="C192" s="211"/>
      <c r="D192" s="206" t="s">
        <v>154</v>
      </c>
      <c r="E192" s="212" t="s">
        <v>19</v>
      </c>
      <c r="F192" s="213" t="s">
        <v>568</v>
      </c>
      <c r="G192" s="211"/>
      <c r="H192" s="214">
        <v>15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154</v>
      </c>
      <c r="AU192" s="220" t="s">
        <v>81</v>
      </c>
      <c r="AV192" s="13" t="s">
        <v>81</v>
      </c>
      <c r="AW192" s="13" t="s">
        <v>34</v>
      </c>
      <c r="AX192" s="13" t="s">
        <v>72</v>
      </c>
      <c r="AY192" s="220" t="s">
        <v>143</v>
      </c>
    </row>
    <row r="193" spans="1:65" s="13" customFormat="1" ht="22.5">
      <c r="B193" s="210"/>
      <c r="C193" s="211"/>
      <c r="D193" s="206" t="s">
        <v>154</v>
      </c>
      <c r="E193" s="212" t="s">
        <v>19</v>
      </c>
      <c r="F193" s="213" t="s">
        <v>569</v>
      </c>
      <c r="G193" s="211"/>
      <c r="H193" s="214">
        <v>2.6</v>
      </c>
      <c r="I193" s="215"/>
      <c r="J193" s="211"/>
      <c r="K193" s="211"/>
      <c r="L193" s="216"/>
      <c r="M193" s="217"/>
      <c r="N193" s="218"/>
      <c r="O193" s="218"/>
      <c r="P193" s="218"/>
      <c r="Q193" s="218"/>
      <c r="R193" s="218"/>
      <c r="S193" s="218"/>
      <c r="T193" s="219"/>
      <c r="AT193" s="220" t="s">
        <v>154</v>
      </c>
      <c r="AU193" s="220" t="s">
        <v>81</v>
      </c>
      <c r="AV193" s="13" t="s">
        <v>81</v>
      </c>
      <c r="AW193" s="13" t="s">
        <v>34</v>
      </c>
      <c r="AX193" s="13" t="s">
        <v>72</v>
      </c>
      <c r="AY193" s="220" t="s">
        <v>143</v>
      </c>
    </row>
    <row r="194" spans="1:65" s="13" customFormat="1" ht="22.5">
      <c r="B194" s="210"/>
      <c r="C194" s="211"/>
      <c r="D194" s="206" t="s">
        <v>154</v>
      </c>
      <c r="E194" s="212" t="s">
        <v>19</v>
      </c>
      <c r="F194" s="213" t="s">
        <v>570</v>
      </c>
      <c r="G194" s="211"/>
      <c r="H194" s="214">
        <v>8.5649999999999995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154</v>
      </c>
      <c r="AU194" s="220" t="s">
        <v>81</v>
      </c>
      <c r="AV194" s="13" t="s">
        <v>81</v>
      </c>
      <c r="AW194" s="13" t="s">
        <v>34</v>
      </c>
      <c r="AX194" s="13" t="s">
        <v>72</v>
      </c>
      <c r="AY194" s="220" t="s">
        <v>143</v>
      </c>
    </row>
    <row r="195" spans="1:65" s="14" customFormat="1">
      <c r="B195" s="221"/>
      <c r="C195" s="222"/>
      <c r="D195" s="206" t="s">
        <v>154</v>
      </c>
      <c r="E195" s="223" t="s">
        <v>19</v>
      </c>
      <c r="F195" s="224" t="s">
        <v>192</v>
      </c>
      <c r="G195" s="222"/>
      <c r="H195" s="225">
        <v>36.749000000000002</v>
      </c>
      <c r="I195" s="226"/>
      <c r="J195" s="222"/>
      <c r="K195" s="222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154</v>
      </c>
      <c r="AU195" s="231" t="s">
        <v>81</v>
      </c>
      <c r="AV195" s="14" t="s">
        <v>150</v>
      </c>
      <c r="AW195" s="14" t="s">
        <v>34</v>
      </c>
      <c r="AX195" s="14" t="s">
        <v>79</v>
      </c>
      <c r="AY195" s="231" t="s">
        <v>143</v>
      </c>
    </row>
    <row r="196" spans="1:65" s="2" customFormat="1" ht="21.75" customHeight="1">
      <c r="A196" s="35"/>
      <c r="B196" s="36"/>
      <c r="C196" s="193" t="s">
        <v>324</v>
      </c>
      <c r="D196" s="193" t="s">
        <v>145</v>
      </c>
      <c r="E196" s="194" t="s">
        <v>563</v>
      </c>
      <c r="F196" s="195" t="s">
        <v>564</v>
      </c>
      <c r="G196" s="196" t="s">
        <v>148</v>
      </c>
      <c r="H196" s="197">
        <v>10.587999999999999</v>
      </c>
      <c r="I196" s="198"/>
      <c r="J196" s="199">
        <f>ROUND(I196*H196,2)</f>
        <v>0</v>
      </c>
      <c r="K196" s="195" t="s">
        <v>149</v>
      </c>
      <c r="L196" s="40"/>
      <c r="M196" s="200" t="s">
        <v>19</v>
      </c>
      <c r="N196" s="201" t="s">
        <v>43</v>
      </c>
      <c r="O196" s="65"/>
      <c r="P196" s="202">
        <f>O196*H196</f>
        <v>0</v>
      </c>
      <c r="Q196" s="202">
        <v>0</v>
      </c>
      <c r="R196" s="202">
        <f>Q196*H196</f>
        <v>0</v>
      </c>
      <c r="S196" s="202">
        <v>0</v>
      </c>
      <c r="T196" s="20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4" t="s">
        <v>150</v>
      </c>
      <c r="AT196" s="204" t="s">
        <v>145</v>
      </c>
      <c r="AU196" s="204" t="s">
        <v>81</v>
      </c>
      <c r="AY196" s="18" t="s">
        <v>143</v>
      </c>
      <c r="BE196" s="205">
        <f>IF(N196="základní",J196,0)</f>
        <v>0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8" t="s">
        <v>79</v>
      </c>
      <c r="BK196" s="205">
        <f>ROUND(I196*H196,2)</f>
        <v>0</v>
      </c>
      <c r="BL196" s="18" t="s">
        <v>150</v>
      </c>
      <c r="BM196" s="204" t="s">
        <v>571</v>
      </c>
    </row>
    <row r="197" spans="1:65" s="2" customFormat="1" ht="29.25">
      <c r="A197" s="35"/>
      <c r="B197" s="36"/>
      <c r="C197" s="37"/>
      <c r="D197" s="206" t="s">
        <v>152</v>
      </c>
      <c r="E197" s="37"/>
      <c r="F197" s="207" t="s">
        <v>566</v>
      </c>
      <c r="G197" s="37"/>
      <c r="H197" s="37"/>
      <c r="I197" s="116"/>
      <c r="J197" s="37"/>
      <c r="K197" s="37"/>
      <c r="L197" s="40"/>
      <c r="M197" s="208"/>
      <c r="N197" s="209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152</v>
      </c>
      <c r="AU197" s="18" t="s">
        <v>81</v>
      </c>
    </row>
    <row r="198" spans="1:65" s="2" customFormat="1" ht="16.5" customHeight="1">
      <c r="A198" s="35"/>
      <c r="B198" s="36"/>
      <c r="C198" s="232" t="s">
        <v>330</v>
      </c>
      <c r="D198" s="232" t="s">
        <v>234</v>
      </c>
      <c r="E198" s="233" t="s">
        <v>572</v>
      </c>
      <c r="F198" s="234" t="s">
        <v>573</v>
      </c>
      <c r="G198" s="235" t="s">
        <v>187</v>
      </c>
      <c r="H198" s="236">
        <v>21.167999999999999</v>
      </c>
      <c r="I198" s="237"/>
      <c r="J198" s="238">
        <f>ROUND(I198*H198,2)</f>
        <v>0</v>
      </c>
      <c r="K198" s="234" t="s">
        <v>149</v>
      </c>
      <c r="L198" s="239"/>
      <c r="M198" s="240" t="s">
        <v>19</v>
      </c>
      <c r="N198" s="241" t="s">
        <v>43</v>
      </c>
      <c r="O198" s="65"/>
      <c r="P198" s="202">
        <f>O198*H198</f>
        <v>0</v>
      </c>
      <c r="Q198" s="202">
        <v>0</v>
      </c>
      <c r="R198" s="202">
        <f>Q198*H198</f>
        <v>0</v>
      </c>
      <c r="S198" s="202">
        <v>0</v>
      </c>
      <c r="T198" s="20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4" t="s">
        <v>193</v>
      </c>
      <c r="AT198" s="204" t="s">
        <v>234</v>
      </c>
      <c r="AU198" s="204" t="s">
        <v>81</v>
      </c>
      <c r="AY198" s="18" t="s">
        <v>143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8" t="s">
        <v>79</v>
      </c>
      <c r="BK198" s="205">
        <f>ROUND(I198*H198,2)</f>
        <v>0</v>
      </c>
      <c r="BL198" s="18" t="s">
        <v>150</v>
      </c>
      <c r="BM198" s="204" t="s">
        <v>574</v>
      </c>
    </row>
    <row r="199" spans="1:65" s="2" customFormat="1">
      <c r="A199" s="35"/>
      <c r="B199" s="36"/>
      <c r="C199" s="37"/>
      <c r="D199" s="206" t="s">
        <v>152</v>
      </c>
      <c r="E199" s="37"/>
      <c r="F199" s="207" t="s">
        <v>573</v>
      </c>
      <c r="G199" s="37"/>
      <c r="H199" s="37"/>
      <c r="I199" s="116"/>
      <c r="J199" s="37"/>
      <c r="K199" s="37"/>
      <c r="L199" s="40"/>
      <c r="M199" s="208"/>
      <c r="N199" s="209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152</v>
      </c>
      <c r="AU199" s="18" t="s">
        <v>81</v>
      </c>
    </row>
    <row r="200" spans="1:65" s="13" customFormat="1">
      <c r="B200" s="210"/>
      <c r="C200" s="211"/>
      <c r="D200" s="206" t="s">
        <v>154</v>
      </c>
      <c r="E200" s="212" t="s">
        <v>19</v>
      </c>
      <c r="F200" s="213" t="s">
        <v>575</v>
      </c>
      <c r="G200" s="211"/>
      <c r="H200" s="214">
        <v>21.167999999999999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154</v>
      </c>
      <c r="AU200" s="220" t="s">
        <v>81</v>
      </c>
      <c r="AV200" s="13" t="s">
        <v>81</v>
      </c>
      <c r="AW200" s="13" t="s">
        <v>34</v>
      </c>
      <c r="AX200" s="13" t="s">
        <v>79</v>
      </c>
      <c r="AY200" s="220" t="s">
        <v>143</v>
      </c>
    </row>
    <row r="201" spans="1:65" s="2" customFormat="1" ht="21.75" customHeight="1">
      <c r="A201" s="35"/>
      <c r="B201" s="36"/>
      <c r="C201" s="193" t="s">
        <v>336</v>
      </c>
      <c r="D201" s="193" t="s">
        <v>145</v>
      </c>
      <c r="E201" s="194" t="s">
        <v>576</v>
      </c>
      <c r="F201" s="195" t="s">
        <v>577</v>
      </c>
      <c r="G201" s="196" t="s">
        <v>148</v>
      </c>
      <c r="H201" s="197">
        <v>16.562000000000001</v>
      </c>
      <c r="I201" s="198"/>
      <c r="J201" s="199">
        <f>ROUND(I201*H201,2)</f>
        <v>0</v>
      </c>
      <c r="K201" s="195" t="s">
        <v>149</v>
      </c>
      <c r="L201" s="40"/>
      <c r="M201" s="200" t="s">
        <v>19</v>
      </c>
      <c r="N201" s="201" t="s">
        <v>43</v>
      </c>
      <c r="O201" s="65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4" t="s">
        <v>150</v>
      </c>
      <c r="AT201" s="204" t="s">
        <v>145</v>
      </c>
      <c r="AU201" s="204" t="s">
        <v>81</v>
      </c>
      <c r="AY201" s="18" t="s">
        <v>143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8" t="s">
        <v>79</v>
      </c>
      <c r="BK201" s="205">
        <f>ROUND(I201*H201,2)</f>
        <v>0</v>
      </c>
      <c r="BL201" s="18" t="s">
        <v>150</v>
      </c>
      <c r="BM201" s="204" t="s">
        <v>578</v>
      </c>
    </row>
    <row r="202" spans="1:65" s="2" customFormat="1" ht="39">
      <c r="A202" s="35"/>
      <c r="B202" s="36"/>
      <c r="C202" s="37"/>
      <c r="D202" s="206" t="s">
        <v>152</v>
      </c>
      <c r="E202" s="37"/>
      <c r="F202" s="207" t="s">
        <v>579</v>
      </c>
      <c r="G202" s="37"/>
      <c r="H202" s="37"/>
      <c r="I202" s="116"/>
      <c r="J202" s="37"/>
      <c r="K202" s="37"/>
      <c r="L202" s="40"/>
      <c r="M202" s="208"/>
      <c r="N202" s="209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152</v>
      </c>
      <c r="AU202" s="18" t="s">
        <v>81</v>
      </c>
    </row>
    <row r="203" spans="1:65" s="13" customFormat="1">
      <c r="B203" s="210"/>
      <c r="C203" s="211"/>
      <c r="D203" s="206" t="s">
        <v>154</v>
      </c>
      <c r="E203" s="212" t="s">
        <v>19</v>
      </c>
      <c r="F203" s="213" t="s">
        <v>580</v>
      </c>
      <c r="G203" s="211"/>
      <c r="H203" s="214">
        <v>1.1819999999999999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154</v>
      </c>
      <c r="AU203" s="220" t="s">
        <v>81</v>
      </c>
      <c r="AV203" s="13" t="s">
        <v>81</v>
      </c>
      <c r="AW203" s="13" t="s">
        <v>34</v>
      </c>
      <c r="AX203" s="13" t="s">
        <v>72</v>
      </c>
      <c r="AY203" s="220" t="s">
        <v>143</v>
      </c>
    </row>
    <row r="204" spans="1:65" s="13" customFormat="1" ht="22.5">
      <c r="B204" s="210"/>
      <c r="C204" s="211"/>
      <c r="D204" s="206" t="s">
        <v>154</v>
      </c>
      <c r="E204" s="212" t="s">
        <v>19</v>
      </c>
      <c r="F204" s="213" t="s">
        <v>581</v>
      </c>
      <c r="G204" s="211"/>
      <c r="H204" s="214">
        <v>15.38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154</v>
      </c>
      <c r="AU204" s="220" t="s">
        <v>81</v>
      </c>
      <c r="AV204" s="13" t="s">
        <v>81</v>
      </c>
      <c r="AW204" s="13" t="s">
        <v>34</v>
      </c>
      <c r="AX204" s="13" t="s">
        <v>72</v>
      </c>
      <c r="AY204" s="220" t="s">
        <v>143</v>
      </c>
    </row>
    <row r="205" spans="1:65" s="14" customFormat="1">
      <c r="B205" s="221"/>
      <c r="C205" s="222"/>
      <c r="D205" s="206" t="s">
        <v>154</v>
      </c>
      <c r="E205" s="223" t="s">
        <v>19</v>
      </c>
      <c r="F205" s="224" t="s">
        <v>192</v>
      </c>
      <c r="G205" s="222"/>
      <c r="H205" s="225">
        <v>16.562000000000001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154</v>
      </c>
      <c r="AU205" s="231" t="s">
        <v>81</v>
      </c>
      <c r="AV205" s="14" t="s">
        <v>150</v>
      </c>
      <c r="AW205" s="14" t="s">
        <v>34</v>
      </c>
      <c r="AX205" s="14" t="s">
        <v>79</v>
      </c>
      <c r="AY205" s="231" t="s">
        <v>143</v>
      </c>
    </row>
    <row r="206" spans="1:65" s="2" customFormat="1" ht="16.5" customHeight="1">
      <c r="A206" s="35"/>
      <c r="B206" s="36"/>
      <c r="C206" s="232" t="s">
        <v>342</v>
      </c>
      <c r="D206" s="232" t="s">
        <v>234</v>
      </c>
      <c r="E206" s="233" t="s">
        <v>582</v>
      </c>
      <c r="F206" s="234" t="s">
        <v>583</v>
      </c>
      <c r="G206" s="235" t="s">
        <v>187</v>
      </c>
      <c r="H206" s="236">
        <v>2.3639999999999999</v>
      </c>
      <c r="I206" s="237"/>
      <c r="J206" s="238">
        <f>ROUND(I206*H206,2)</f>
        <v>0</v>
      </c>
      <c r="K206" s="234" t="s">
        <v>149</v>
      </c>
      <c r="L206" s="239"/>
      <c r="M206" s="240" t="s">
        <v>19</v>
      </c>
      <c r="N206" s="241" t="s">
        <v>43</v>
      </c>
      <c r="O206" s="65"/>
      <c r="P206" s="202">
        <f>O206*H206</f>
        <v>0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4" t="s">
        <v>193</v>
      </c>
      <c r="AT206" s="204" t="s">
        <v>234</v>
      </c>
      <c r="AU206" s="204" t="s">
        <v>81</v>
      </c>
      <c r="AY206" s="18" t="s">
        <v>143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8" t="s">
        <v>79</v>
      </c>
      <c r="BK206" s="205">
        <f>ROUND(I206*H206,2)</f>
        <v>0</v>
      </c>
      <c r="BL206" s="18" t="s">
        <v>150</v>
      </c>
      <c r="BM206" s="204" t="s">
        <v>584</v>
      </c>
    </row>
    <row r="207" spans="1:65" s="2" customFormat="1">
      <c r="A207" s="35"/>
      <c r="B207" s="36"/>
      <c r="C207" s="37"/>
      <c r="D207" s="206" t="s">
        <v>152</v>
      </c>
      <c r="E207" s="37"/>
      <c r="F207" s="207" t="s">
        <v>583</v>
      </c>
      <c r="G207" s="37"/>
      <c r="H207" s="37"/>
      <c r="I207" s="116"/>
      <c r="J207" s="37"/>
      <c r="K207" s="37"/>
      <c r="L207" s="40"/>
      <c r="M207" s="208"/>
      <c r="N207" s="209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152</v>
      </c>
      <c r="AU207" s="18" t="s">
        <v>81</v>
      </c>
    </row>
    <row r="208" spans="1:65" s="13" customFormat="1">
      <c r="B208" s="210"/>
      <c r="C208" s="211"/>
      <c r="D208" s="206" t="s">
        <v>154</v>
      </c>
      <c r="E208" s="211"/>
      <c r="F208" s="213" t="s">
        <v>585</v>
      </c>
      <c r="G208" s="211"/>
      <c r="H208" s="214">
        <v>2.3639999999999999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154</v>
      </c>
      <c r="AU208" s="220" t="s">
        <v>81</v>
      </c>
      <c r="AV208" s="13" t="s">
        <v>81</v>
      </c>
      <c r="AW208" s="13" t="s">
        <v>4</v>
      </c>
      <c r="AX208" s="13" t="s">
        <v>79</v>
      </c>
      <c r="AY208" s="220" t="s">
        <v>143</v>
      </c>
    </row>
    <row r="209" spans="1:65" s="2" customFormat="1" ht="16.5" customHeight="1">
      <c r="A209" s="35"/>
      <c r="B209" s="36"/>
      <c r="C209" s="232" t="s">
        <v>352</v>
      </c>
      <c r="D209" s="232" t="s">
        <v>234</v>
      </c>
      <c r="E209" s="233" t="s">
        <v>586</v>
      </c>
      <c r="F209" s="234" t="s">
        <v>587</v>
      </c>
      <c r="G209" s="235" t="s">
        <v>187</v>
      </c>
      <c r="H209" s="236">
        <v>30.76</v>
      </c>
      <c r="I209" s="237"/>
      <c r="J209" s="238">
        <f>ROUND(I209*H209,2)</f>
        <v>0</v>
      </c>
      <c r="K209" s="234" t="s">
        <v>149</v>
      </c>
      <c r="L209" s="239"/>
      <c r="M209" s="240" t="s">
        <v>19</v>
      </c>
      <c r="N209" s="241" t="s">
        <v>43</v>
      </c>
      <c r="O209" s="65"/>
      <c r="P209" s="202">
        <f>O209*H209</f>
        <v>0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4" t="s">
        <v>193</v>
      </c>
      <c r="AT209" s="204" t="s">
        <v>234</v>
      </c>
      <c r="AU209" s="204" t="s">
        <v>81</v>
      </c>
      <c r="AY209" s="18" t="s">
        <v>143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8" t="s">
        <v>79</v>
      </c>
      <c r="BK209" s="205">
        <f>ROUND(I209*H209,2)</f>
        <v>0</v>
      </c>
      <c r="BL209" s="18" t="s">
        <v>150</v>
      </c>
      <c r="BM209" s="204" t="s">
        <v>588</v>
      </c>
    </row>
    <row r="210" spans="1:65" s="2" customFormat="1">
      <c r="A210" s="35"/>
      <c r="B210" s="36"/>
      <c r="C210" s="37"/>
      <c r="D210" s="206" t="s">
        <v>152</v>
      </c>
      <c r="E210" s="37"/>
      <c r="F210" s="207" t="s">
        <v>587</v>
      </c>
      <c r="G210" s="37"/>
      <c r="H210" s="37"/>
      <c r="I210" s="116"/>
      <c r="J210" s="37"/>
      <c r="K210" s="37"/>
      <c r="L210" s="40"/>
      <c r="M210" s="208"/>
      <c r="N210" s="209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152</v>
      </c>
      <c r="AU210" s="18" t="s">
        <v>81</v>
      </c>
    </row>
    <row r="211" spans="1:65" s="13" customFormat="1" ht="22.5">
      <c r="B211" s="210"/>
      <c r="C211" s="211"/>
      <c r="D211" s="206" t="s">
        <v>154</v>
      </c>
      <c r="E211" s="212" t="s">
        <v>19</v>
      </c>
      <c r="F211" s="213" t="s">
        <v>581</v>
      </c>
      <c r="G211" s="211"/>
      <c r="H211" s="214">
        <v>15.38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154</v>
      </c>
      <c r="AU211" s="220" t="s">
        <v>81</v>
      </c>
      <c r="AV211" s="13" t="s">
        <v>81</v>
      </c>
      <c r="AW211" s="13" t="s">
        <v>34</v>
      </c>
      <c r="AX211" s="13" t="s">
        <v>79</v>
      </c>
      <c r="AY211" s="220" t="s">
        <v>143</v>
      </c>
    </row>
    <row r="212" spans="1:65" s="13" customFormat="1">
      <c r="B212" s="210"/>
      <c r="C212" s="211"/>
      <c r="D212" s="206" t="s">
        <v>154</v>
      </c>
      <c r="E212" s="211"/>
      <c r="F212" s="213" t="s">
        <v>589</v>
      </c>
      <c r="G212" s="211"/>
      <c r="H212" s="214">
        <v>30.76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154</v>
      </c>
      <c r="AU212" s="220" t="s">
        <v>81</v>
      </c>
      <c r="AV212" s="13" t="s">
        <v>81</v>
      </c>
      <c r="AW212" s="13" t="s">
        <v>4</v>
      </c>
      <c r="AX212" s="13" t="s">
        <v>79</v>
      </c>
      <c r="AY212" s="220" t="s">
        <v>143</v>
      </c>
    </row>
    <row r="213" spans="1:65" s="2" customFormat="1" ht="21.75" customHeight="1">
      <c r="A213" s="35"/>
      <c r="B213" s="36"/>
      <c r="C213" s="193" t="s">
        <v>357</v>
      </c>
      <c r="D213" s="193" t="s">
        <v>145</v>
      </c>
      <c r="E213" s="194" t="s">
        <v>590</v>
      </c>
      <c r="F213" s="195" t="s">
        <v>591</v>
      </c>
      <c r="G213" s="196" t="s">
        <v>174</v>
      </c>
      <c r="H213" s="197">
        <v>43.5</v>
      </c>
      <c r="I213" s="198"/>
      <c r="J213" s="199">
        <f>ROUND(I213*H213,2)</f>
        <v>0</v>
      </c>
      <c r="K213" s="195" t="s">
        <v>149</v>
      </c>
      <c r="L213" s="40"/>
      <c r="M213" s="200" t="s">
        <v>19</v>
      </c>
      <c r="N213" s="201" t="s">
        <v>43</v>
      </c>
      <c r="O213" s="65"/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4" t="s">
        <v>150</v>
      </c>
      <c r="AT213" s="204" t="s">
        <v>145</v>
      </c>
      <c r="AU213" s="204" t="s">
        <v>81</v>
      </c>
      <c r="AY213" s="18" t="s">
        <v>143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8" t="s">
        <v>79</v>
      </c>
      <c r="BK213" s="205">
        <f>ROUND(I213*H213,2)</f>
        <v>0</v>
      </c>
      <c r="BL213" s="18" t="s">
        <v>150</v>
      </c>
      <c r="BM213" s="204" t="s">
        <v>592</v>
      </c>
    </row>
    <row r="214" spans="1:65" s="2" customFormat="1" ht="29.25">
      <c r="A214" s="35"/>
      <c r="B214" s="36"/>
      <c r="C214" s="37"/>
      <c r="D214" s="206" t="s">
        <v>152</v>
      </c>
      <c r="E214" s="37"/>
      <c r="F214" s="207" t="s">
        <v>593</v>
      </c>
      <c r="G214" s="37"/>
      <c r="H214" s="37"/>
      <c r="I214" s="116"/>
      <c r="J214" s="37"/>
      <c r="K214" s="37"/>
      <c r="L214" s="40"/>
      <c r="M214" s="208"/>
      <c r="N214" s="209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152</v>
      </c>
      <c r="AU214" s="18" t="s">
        <v>81</v>
      </c>
    </row>
    <row r="215" spans="1:65" s="13" customFormat="1">
      <c r="B215" s="210"/>
      <c r="C215" s="211"/>
      <c r="D215" s="206" t="s">
        <v>154</v>
      </c>
      <c r="E215" s="212" t="s">
        <v>19</v>
      </c>
      <c r="F215" s="213" t="s">
        <v>594</v>
      </c>
      <c r="G215" s="211"/>
      <c r="H215" s="214">
        <v>37.5</v>
      </c>
      <c r="I215" s="215"/>
      <c r="J215" s="211"/>
      <c r="K215" s="211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154</v>
      </c>
      <c r="AU215" s="220" t="s">
        <v>81</v>
      </c>
      <c r="AV215" s="13" t="s">
        <v>81</v>
      </c>
      <c r="AW215" s="13" t="s">
        <v>34</v>
      </c>
      <c r="AX215" s="13" t="s">
        <v>72</v>
      </c>
      <c r="AY215" s="220" t="s">
        <v>143</v>
      </c>
    </row>
    <row r="216" spans="1:65" s="13" customFormat="1">
      <c r="B216" s="210"/>
      <c r="C216" s="211"/>
      <c r="D216" s="206" t="s">
        <v>154</v>
      </c>
      <c r="E216" s="212" t="s">
        <v>19</v>
      </c>
      <c r="F216" s="213" t="s">
        <v>595</v>
      </c>
      <c r="G216" s="211"/>
      <c r="H216" s="214">
        <v>6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154</v>
      </c>
      <c r="AU216" s="220" t="s">
        <v>81</v>
      </c>
      <c r="AV216" s="13" t="s">
        <v>81</v>
      </c>
      <c r="AW216" s="13" t="s">
        <v>34</v>
      </c>
      <c r="AX216" s="13" t="s">
        <v>72</v>
      </c>
      <c r="AY216" s="220" t="s">
        <v>143</v>
      </c>
    </row>
    <row r="217" spans="1:65" s="14" customFormat="1">
      <c r="B217" s="221"/>
      <c r="C217" s="222"/>
      <c r="D217" s="206" t="s">
        <v>154</v>
      </c>
      <c r="E217" s="223" t="s">
        <v>19</v>
      </c>
      <c r="F217" s="224" t="s">
        <v>192</v>
      </c>
      <c r="G217" s="222"/>
      <c r="H217" s="225">
        <v>43.5</v>
      </c>
      <c r="I217" s="226"/>
      <c r="J217" s="222"/>
      <c r="K217" s="222"/>
      <c r="L217" s="227"/>
      <c r="M217" s="228"/>
      <c r="N217" s="229"/>
      <c r="O217" s="229"/>
      <c r="P217" s="229"/>
      <c r="Q217" s="229"/>
      <c r="R217" s="229"/>
      <c r="S217" s="229"/>
      <c r="T217" s="230"/>
      <c r="AT217" s="231" t="s">
        <v>154</v>
      </c>
      <c r="AU217" s="231" t="s">
        <v>81</v>
      </c>
      <c r="AV217" s="14" t="s">
        <v>150</v>
      </c>
      <c r="AW217" s="14" t="s">
        <v>34</v>
      </c>
      <c r="AX217" s="14" t="s">
        <v>79</v>
      </c>
      <c r="AY217" s="231" t="s">
        <v>143</v>
      </c>
    </row>
    <row r="218" spans="1:65" s="2" customFormat="1" ht="21.75" customHeight="1">
      <c r="A218" s="35"/>
      <c r="B218" s="36"/>
      <c r="C218" s="193" t="s">
        <v>363</v>
      </c>
      <c r="D218" s="193" t="s">
        <v>145</v>
      </c>
      <c r="E218" s="194" t="s">
        <v>596</v>
      </c>
      <c r="F218" s="195" t="s">
        <v>597</v>
      </c>
      <c r="G218" s="196" t="s">
        <v>174</v>
      </c>
      <c r="H218" s="197">
        <v>47.5</v>
      </c>
      <c r="I218" s="198"/>
      <c r="J218" s="199">
        <f>ROUND(I218*H218,2)</f>
        <v>0</v>
      </c>
      <c r="K218" s="195" t="s">
        <v>149</v>
      </c>
      <c r="L218" s="40"/>
      <c r="M218" s="200" t="s">
        <v>19</v>
      </c>
      <c r="N218" s="201" t="s">
        <v>43</v>
      </c>
      <c r="O218" s="65"/>
      <c r="P218" s="202">
        <f>O218*H218</f>
        <v>0</v>
      </c>
      <c r="Q218" s="202">
        <v>8.0000000000000007E-5</v>
      </c>
      <c r="R218" s="202">
        <f>Q218*H218</f>
        <v>3.8000000000000004E-3</v>
      </c>
      <c r="S218" s="202">
        <v>0</v>
      </c>
      <c r="T218" s="20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4" t="s">
        <v>150</v>
      </c>
      <c r="AT218" s="204" t="s">
        <v>145</v>
      </c>
      <c r="AU218" s="204" t="s">
        <v>81</v>
      </c>
      <c r="AY218" s="18" t="s">
        <v>143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8" t="s">
        <v>79</v>
      </c>
      <c r="BK218" s="205">
        <f>ROUND(I218*H218,2)</f>
        <v>0</v>
      </c>
      <c r="BL218" s="18" t="s">
        <v>150</v>
      </c>
      <c r="BM218" s="204" t="s">
        <v>598</v>
      </c>
    </row>
    <row r="219" spans="1:65" s="2" customFormat="1" ht="19.5">
      <c r="A219" s="35"/>
      <c r="B219" s="36"/>
      <c r="C219" s="37"/>
      <c r="D219" s="206" t="s">
        <v>152</v>
      </c>
      <c r="E219" s="37"/>
      <c r="F219" s="207" t="s">
        <v>599</v>
      </c>
      <c r="G219" s="37"/>
      <c r="H219" s="37"/>
      <c r="I219" s="116"/>
      <c r="J219" s="37"/>
      <c r="K219" s="37"/>
      <c r="L219" s="40"/>
      <c r="M219" s="208"/>
      <c r="N219" s="209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152</v>
      </c>
      <c r="AU219" s="18" t="s">
        <v>81</v>
      </c>
    </row>
    <row r="220" spans="1:65" s="13" customFormat="1">
      <c r="B220" s="210"/>
      <c r="C220" s="211"/>
      <c r="D220" s="206" t="s">
        <v>154</v>
      </c>
      <c r="E220" s="212" t="s">
        <v>19</v>
      </c>
      <c r="F220" s="213" t="s">
        <v>600</v>
      </c>
      <c r="G220" s="211"/>
      <c r="H220" s="214">
        <v>47.5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154</v>
      </c>
      <c r="AU220" s="220" t="s">
        <v>81</v>
      </c>
      <c r="AV220" s="13" t="s">
        <v>81</v>
      </c>
      <c r="AW220" s="13" t="s">
        <v>34</v>
      </c>
      <c r="AX220" s="13" t="s">
        <v>79</v>
      </c>
      <c r="AY220" s="220" t="s">
        <v>143</v>
      </c>
    </row>
    <row r="221" spans="1:65" s="2" customFormat="1" ht="16.5" customHeight="1">
      <c r="A221" s="35"/>
      <c r="B221" s="36"/>
      <c r="C221" s="232" t="s">
        <v>370</v>
      </c>
      <c r="D221" s="232" t="s">
        <v>234</v>
      </c>
      <c r="E221" s="233" t="s">
        <v>601</v>
      </c>
      <c r="F221" s="234" t="s">
        <v>602</v>
      </c>
      <c r="G221" s="235" t="s">
        <v>603</v>
      </c>
      <c r="H221" s="236">
        <v>0.71299999999999997</v>
      </c>
      <c r="I221" s="237"/>
      <c r="J221" s="238">
        <f>ROUND(I221*H221,2)</f>
        <v>0</v>
      </c>
      <c r="K221" s="234" t="s">
        <v>149</v>
      </c>
      <c r="L221" s="239"/>
      <c r="M221" s="240" t="s">
        <v>19</v>
      </c>
      <c r="N221" s="241" t="s">
        <v>43</v>
      </c>
      <c r="O221" s="65"/>
      <c r="P221" s="202">
        <f>O221*H221</f>
        <v>0</v>
      </c>
      <c r="Q221" s="202">
        <v>1E-3</v>
      </c>
      <c r="R221" s="202">
        <f>Q221*H221</f>
        <v>7.1299999999999998E-4</v>
      </c>
      <c r="S221" s="202">
        <v>0</v>
      </c>
      <c r="T221" s="20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4" t="s">
        <v>193</v>
      </c>
      <c r="AT221" s="204" t="s">
        <v>234</v>
      </c>
      <c r="AU221" s="204" t="s">
        <v>81</v>
      </c>
      <c r="AY221" s="18" t="s">
        <v>143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8" t="s">
        <v>79</v>
      </c>
      <c r="BK221" s="205">
        <f>ROUND(I221*H221,2)</f>
        <v>0</v>
      </c>
      <c r="BL221" s="18" t="s">
        <v>150</v>
      </c>
      <c r="BM221" s="204" t="s">
        <v>604</v>
      </c>
    </row>
    <row r="222" spans="1:65" s="2" customFormat="1">
      <c r="A222" s="35"/>
      <c r="B222" s="36"/>
      <c r="C222" s="37"/>
      <c r="D222" s="206" t="s">
        <v>152</v>
      </c>
      <c r="E222" s="37"/>
      <c r="F222" s="207" t="s">
        <v>602</v>
      </c>
      <c r="G222" s="37"/>
      <c r="H222" s="37"/>
      <c r="I222" s="116"/>
      <c r="J222" s="37"/>
      <c r="K222" s="37"/>
      <c r="L222" s="40"/>
      <c r="M222" s="208"/>
      <c r="N222" s="209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152</v>
      </c>
      <c r="AU222" s="18" t="s">
        <v>81</v>
      </c>
    </row>
    <row r="223" spans="1:65" s="13" customFormat="1">
      <c r="B223" s="210"/>
      <c r="C223" s="211"/>
      <c r="D223" s="206" t="s">
        <v>154</v>
      </c>
      <c r="E223" s="211"/>
      <c r="F223" s="213" t="s">
        <v>605</v>
      </c>
      <c r="G223" s="211"/>
      <c r="H223" s="214">
        <v>0.71299999999999997</v>
      </c>
      <c r="I223" s="215"/>
      <c r="J223" s="211"/>
      <c r="K223" s="211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154</v>
      </c>
      <c r="AU223" s="220" t="s">
        <v>81</v>
      </c>
      <c r="AV223" s="13" t="s">
        <v>81</v>
      </c>
      <c r="AW223" s="13" t="s">
        <v>4</v>
      </c>
      <c r="AX223" s="13" t="s">
        <v>79</v>
      </c>
      <c r="AY223" s="220" t="s">
        <v>143</v>
      </c>
    </row>
    <row r="224" spans="1:65" s="2" customFormat="1" ht="21.75" customHeight="1">
      <c r="A224" s="35"/>
      <c r="B224" s="36"/>
      <c r="C224" s="193" t="s">
        <v>379</v>
      </c>
      <c r="D224" s="193" t="s">
        <v>145</v>
      </c>
      <c r="E224" s="194" t="s">
        <v>606</v>
      </c>
      <c r="F224" s="195" t="s">
        <v>607</v>
      </c>
      <c r="G224" s="196" t="s">
        <v>174</v>
      </c>
      <c r="H224" s="197">
        <v>43.5</v>
      </c>
      <c r="I224" s="198"/>
      <c r="J224" s="199">
        <f>ROUND(I224*H224,2)</f>
        <v>0</v>
      </c>
      <c r="K224" s="195" t="s">
        <v>149</v>
      </c>
      <c r="L224" s="40"/>
      <c r="M224" s="200" t="s">
        <v>19</v>
      </c>
      <c r="N224" s="201" t="s">
        <v>43</v>
      </c>
      <c r="O224" s="65"/>
      <c r="P224" s="202">
        <f>O224*H224</f>
        <v>0</v>
      </c>
      <c r="Q224" s="202">
        <v>0</v>
      </c>
      <c r="R224" s="202">
        <f>Q224*H224</f>
        <v>0</v>
      </c>
      <c r="S224" s="202">
        <v>0</v>
      </c>
      <c r="T224" s="203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4" t="s">
        <v>150</v>
      </c>
      <c r="AT224" s="204" t="s">
        <v>145</v>
      </c>
      <c r="AU224" s="204" t="s">
        <v>81</v>
      </c>
      <c r="AY224" s="18" t="s">
        <v>143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8" t="s">
        <v>79</v>
      </c>
      <c r="BK224" s="205">
        <f>ROUND(I224*H224,2)</f>
        <v>0</v>
      </c>
      <c r="BL224" s="18" t="s">
        <v>150</v>
      </c>
      <c r="BM224" s="204" t="s">
        <v>608</v>
      </c>
    </row>
    <row r="225" spans="1:65" s="2" customFormat="1" ht="19.5">
      <c r="A225" s="35"/>
      <c r="B225" s="36"/>
      <c r="C225" s="37"/>
      <c r="D225" s="206" t="s">
        <v>152</v>
      </c>
      <c r="E225" s="37"/>
      <c r="F225" s="207" t="s">
        <v>609</v>
      </c>
      <c r="G225" s="37"/>
      <c r="H225" s="37"/>
      <c r="I225" s="116"/>
      <c r="J225" s="37"/>
      <c r="K225" s="37"/>
      <c r="L225" s="40"/>
      <c r="M225" s="208"/>
      <c r="N225" s="209"/>
      <c r="O225" s="65"/>
      <c r="P225" s="65"/>
      <c r="Q225" s="65"/>
      <c r="R225" s="65"/>
      <c r="S225" s="65"/>
      <c r="T225" s="66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152</v>
      </c>
      <c r="AU225" s="18" t="s">
        <v>81</v>
      </c>
    </row>
    <row r="226" spans="1:65" s="13" customFormat="1">
      <c r="B226" s="210"/>
      <c r="C226" s="211"/>
      <c r="D226" s="206" t="s">
        <v>154</v>
      </c>
      <c r="E226" s="212" t="s">
        <v>19</v>
      </c>
      <c r="F226" s="213" t="s">
        <v>594</v>
      </c>
      <c r="G226" s="211"/>
      <c r="H226" s="214">
        <v>37.5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154</v>
      </c>
      <c r="AU226" s="220" t="s">
        <v>81</v>
      </c>
      <c r="AV226" s="13" t="s">
        <v>81</v>
      </c>
      <c r="AW226" s="13" t="s">
        <v>34</v>
      </c>
      <c r="AX226" s="13" t="s">
        <v>72</v>
      </c>
      <c r="AY226" s="220" t="s">
        <v>143</v>
      </c>
    </row>
    <row r="227" spans="1:65" s="13" customFormat="1">
      <c r="B227" s="210"/>
      <c r="C227" s="211"/>
      <c r="D227" s="206" t="s">
        <v>154</v>
      </c>
      <c r="E227" s="212" t="s">
        <v>19</v>
      </c>
      <c r="F227" s="213" t="s">
        <v>595</v>
      </c>
      <c r="G227" s="211"/>
      <c r="H227" s="214">
        <v>6</v>
      </c>
      <c r="I227" s="215"/>
      <c r="J227" s="211"/>
      <c r="K227" s="211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154</v>
      </c>
      <c r="AU227" s="220" t="s">
        <v>81</v>
      </c>
      <c r="AV227" s="13" t="s">
        <v>81</v>
      </c>
      <c r="AW227" s="13" t="s">
        <v>34</v>
      </c>
      <c r="AX227" s="13" t="s">
        <v>72</v>
      </c>
      <c r="AY227" s="220" t="s">
        <v>143</v>
      </c>
    </row>
    <row r="228" spans="1:65" s="14" customFormat="1">
      <c r="B228" s="221"/>
      <c r="C228" s="222"/>
      <c r="D228" s="206" t="s">
        <v>154</v>
      </c>
      <c r="E228" s="223" t="s">
        <v>19</v>
      </c>
      <c r="F228" s="224" t="s">
        <v>192</v>
      </c>
      <c r="G228" s="222"/>
      <c r="H228" s="225">
        <v>43.5</v>
      </c>
      <c r="I228" s="226"/>
      <c r="J228" s="222"/>
      <c r="K228" s="222"/>
      <c r="L228" s="227"/>
      <c r="M228" s="228"/>
      <c r="N228" s="229"/>
      <c r="O228" s="229"/>
      <c r="P228" s="229"/>
      <c r="Q228" s="229"/>
      <c r="R228" s="229"/>
      <c r="S228" s="229"/>
      <c r="T228" s="230"/>
      <c r="AT228" s="231" t="s">
        <v>154</v>
      </c>
      <c r="AU228" s="231" t="s">
        <v>81</v>
      </c>
      <c r="AV228" s="14" t="s">
        <v>150</v>
      </c>
      <c r="AW228" s="14" t="s">
        <v>34</v>
      </c>
      <c r="AX228" s="14" t="s">
        <v>79</v>
      </c>
      <c r="AY228" s="231" t="s">
        <v>143</v>
      </c>
    </row>
    <row r="229" spans="1:65" s="12" customFormat="1" ht="22.9" customHeight="1">
      <c r="B229" s="177"/>
      <c r="C229" s="178"/>
      <c r="D229" s="179" t="s">
        <v>71</v>
      </c>
      <c r="E229" s="191" t="s">
        <v>160</v>
      </c>
      <c r="F229" s="191" t="s">
        <v>170</v>
      </c>
      <c r="G229" s="178"/>
      <c r="H229" s="178"/>
      <c r="I229" s="181"/>
      <c r="J229" s="192">
        <f>BK229</f>
        <v>0</v>
      </c>
      <c r="K229" s="178"/>
      <c r="L229" s="183"/>
      <c r="M229" s="184"/>
      <c r="N229" s="185"/>
      <c r="O229" s="185"/>
      <c r="P229" s="186">
        <f>SUM(P230:P232)</f>
        <v>0</v>
      </c>
      <c r="Q229" s="185"/>
      <c r="R229" s="186">
        <f>SUM(R230:R232)</f>
        <v>0.29330000000000001</v>
      </c>
      <c r="S229" s="185"/>
      <c r="T229" s="187">
        <f>SUM(T230:T232)</f>
        <v>0</v>
      </c>
      <c r="AR229" s="188" t="s">
        <v>79</v>
      </c>
      <c r="AT229" s="189" t="s">
        <v>71</v>
      </c>
      <c r="AU229" s="189" t="s">
        <v>79</v>
      </c>
      <c r="AY229" s="188" t="s">
        <v>143</v>
      </c>
      <c r="BK229" s="190">
        <f>SUM(BK230:BK232)</f>
        <v>0</v>
      </c>
    </row>
    <row r="230" spans="1:65" s="2" customFormat="1" ht="33" customHeight="1">
      <c r="A230" s="35"/>
      <c r="B230" s="36"/>
      <c r="C230" s="193" t="s">
        <v>384</v>
      </c>
      <c r="D230" s="193" t="s">
        <v>145</v>
      </c>
      <c r="E230" s="194" t="s">
        <v>610</v>
      </c>
      <c r="F230" s="195" t="s">
        <v>611</v>
      </c>
      <c r="G230" s="196" t="s">
        <v>174</v>
      </c>
      <c r="H230" s="197">
        <v>1</v>
      </c>
      <c r="I230" s="198"/>
      <c r="J230" s="199">
        <f>ROUND(I230*H230,2)</f>
        <v>0</v>
      </c>
      <c r="K230" s="195" t="s">
        <v>19</v>
      </c>
      <c r="L230" s="40"/>
      <c r="M230" s="200" t="s">
        <v>19</v>
      </c>
      <c r="N230" s="201" t="s">
        <v>43</v>
      </c>
      <c r="O230" s="65"/>
      <c r="P230" s="202">
        <f>O230*H230</f>
        <v>0</v>
      </c>
      <c r="Q230" s="202">
        <v>0.29330000000000001</v>
      </c>
      <c r="R230" s="202">
        <f>Q230*H230</f>
        <v>0.29330000000000001</v>
      </c>
      <c r="S230" s="202">
        <v>0</v>
      </c>
      <c r="T230" s="20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4" t="s">
        <v>150</v>
      </c>
      <c r="AT230" s="204" t="s">
        <v>145</v>
      </c>
      <c r="AU230" s="204" t="s">
        <v>81</v>
      </c>
      <c r="AY230" s="18" t="s">
        <v>143</v>
      </c>
      <c r="BE230" s="205">
        <f>IF(N230="základní",J230,0)</f>
        <v>0</v>
      </c>
      <c r="BF230" s="205">
        <f>IF(N230="snížená",J230,0)</f>
        <v>0</v>
      </c>
      <c r="BG230" s="205">
        <f>IF(N230="zákl. přenesená",J230,0)</f>
        <v>0</v>
      </c>
      <c r="BH230" s="205">
        <f>IF(N230="sníž. přenesená",J230,0)</f>
        <v>0</v>
      </c>
      <c r="BI230" s="205">
        <f>IF(N230="nulová",J230,0)</f>
        <v>0</v>
      </c>
      <c r="BJ230" s="18" t="s">
        <v>79</v>
      </c>
      <c r="BK230" s="205">
        <f>ROUND(I230*H230,2)</f>
        <v>0</v>
      </c>
      <c r="BL230" s="18" t="s">
        <v>150</v>
      </c>
      <c r="BM230" s="204" t="s">
        <v>612</v>
      </c>
    </row>
    <row r="231" spans="1:65" s="2" customFormat="1" ht="19.5">
      <c r="A231" s="35"/>
      <c r="B231" s="36"/>
      <c r="C231" s="37"/>
      <c r="D231" s="206" t="s">
        <v>152</v>
      </c>
      <c r="E231" s="37"/>
      <c r="F231" s="207" t="s">
        <v>613</v>
      </c>
      <c r="G231" s="37"/>
      <c r="H231" s="37"/>
      <c r="I231" s="116"/>
      <c r="J231" s="37"/>
      <c r="K231" s="37"/>
      <c r="L231" s="40"/>
      <c r="M231" s="208"/>
      <c r="N231" s="209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152</v>
      </c>
      <c r="AU231" s="18" t="s">
        <v>81</v>
      </c>
    </row>
    <row r="232" spans="1:65" s="13" customFormat="1" ht="22.5">
      <c r="B232" s="210"/>
      <c r="C232" s="211"/>
      <c r="D232" s="206" t="s">
        <v>154</v>
      </c>
      <c r="E232" s="212" t="s">
        <v>19</v>
      </c>
      <c r="F232" s="213" t="s">
        <v>614</v>
      </c>
      <c r="G232" s="211"/>
      <c r="H232" s="214">
        <v>1</v>
      </c>
      <c r="I232" s="215"/>
      <c r="J232" s="211"/>
      <c r="K232" s="211"/>
      <c r="L232" s="216"/>
      <c r="M232" s="217"/>
      <c r="N232" s="218"/>
      <c r="O232" s="218"/>
      <c r="P232" s="218"/>
      <c r="Q232" s="218"/>
      <c r="R232" s="218"/>
      <c r="S232" s="218"/>
      <c r="T232" s="219"/>
      <c r="AT232" s="220" t="s">
        <v>154</v>
      </c>
      <c r="AU232" s="220" t="s">
        <v>81</v>
      </c>
      <c r="AV232" s="13" t="s">
        <v>81</v>
      </c>
      <c r="AW232" s="13" t="s">
        <v>34</v>
      </c>
      <c r="AX232" s="13" t="s">
        <v>79</v>
      </c>
      <c r="AY232" s="220" t="s">
        <v>143</v>
      </c>
    </row>
    <row r="233" spans="1:65" s="12" customFormat="1" ht="22.9" customHeight="1">
      <c r="B233" s="177"/>
      <c r="C233" s="178"/>
      <c r="D233" s="179" t="s">
        <v>71</v>
      </c>
      <c r="E233" s="191" t="s">
        <v>150</v>
      </c>
      <c r="F233" s="191" t="s">
        <v>223</v>
      </c>
      <c r="G233" s="178"/>
      <c r="H233" s="178"/>
      <c r="I233" s="181"/>
      <c r="J233" s="192">
        <f>BK233</f>
        <v>0</v>
      </c>
      <c r="K233" s="178"/>
      <c r="L233" s="183"/>
      <c r="M233" s="184"/>
      <c r="N233" s="185"/>
      <c r="O233" s="185"/>
      <c r="P233" s="186">
        <f>SUM(P234:P238)</f>
        <v>0</v>
      </c>
      <c r="Q233" s="185"/>
      <c r="R233" s="186">
        <f>SUM(R234:R238)</f>
        <v>0</v>
      </c>
      <c r="S233" s="185"/>
      <c r="T233" s="187">
        <f>SUM(T234:T238)</f>
        <v>0</v>
      </c>
      <c r="AR233" s="188" t="s">
        <v>79</v>
      </c>
      <c r="AT233" s="189" t="s">
        <v>71</v>
      </c>
      <c r="AU233" s="189" t="s">
        <v>79</v>
      </c>
      <c r="AY233" s="188" t="s">
        <v>143</v>
      </c>
      <c r="BK233" s="190">
        <f>SUM(BK234:BK238)</f>
        <v>0</v>
      </c>
    </row>
    <row r="234" spans="1:65" s="2" customFormat="1" ht="21.75" customHeight="1">
      <c r="A234" s="35"/>
      <c r="B234" s="36"/>
      <c r="C234" s="193" t="s">
        <v>389</v>
      </c>
      <c r="D234" s="193" t="s">
        <v>145</v>
      </c>
      <c r="E234" s="194" t="s">
        <v>615</v>
      </c>
      <c r="F234" s="195" t="s">
        <v>616</v>
      </c>
      <c r="G234" s="196" t="s">
        <v>148</v>
      </c>
      <c r="H234" s="197">
        <v>4.407</v>
      </c>
      <c r="I234" s="198"/>
      <c r="J234" s="199">
        <f>ROUND(I234*H234,2)</f>
        <v>0</v>
      </c>
      <c r="K234" s="195" t="s">
        <v>149</v>
      </c>
      <c r="L234" s="40"/>
      <c r="M234" s="200" t="s">
        <v>19</v>
      </c>
      <c r="N234" s="201" t="s">
        <v>43</v>
      </c>
      <c r="O234" s="65"/>
      <c r="P234" s="202">
        <f>O234*H234</f>
        <v>0</v>
      </c>
      <c r="Q234" s="202">
        <v>0</v>
      </c>
      <c r="R234" s="202">
        <f>Q234*H234</f>
        <v>0</v>
      </c>
      <c r="S234" s="202">
        <v>0</v>
      </c>
      <c r="T234" s="203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4" t="s">
        <v>150</v>
      </c>
      <c r="AT234" s="204" t="s">
        <v>145</v>
      </c>
      <c r="AU234" s="204" t="s">
        <v>81</v>
      </c>
      <c r="AY234" s="18" t="s">
        <v>143</v>
      </c>
      <c r="BE234" s="205">
        <f>IF(N234="základní",J234,0)</f>
        <v>0</v>
      </c>
      <c r="BF234" s="205">
        <f>IF(N234="snížená",J234,0)</f>
        <v>0</v>
      </c>
      <c r="BG234" s="205">
        <f>IF(N234="zákl. přenesená",J234,0)</f>
        <v>0</v>
      </c>
      <c r="BH234" s="205">
        <f>IF(N234="sníž. přenesená",J234,0)</f>
        <v>0</v>
      </c>
      <c r="BI234" s="205">
        <f>IF(N234="nulová",J234,0)</f>
        <v>0</v>
      </c>
      <c r="BJ234" s="18" t="s">
        <v>79</v>
      </c>
      <c r="BK234" s="205">
        <f>ROUND(I234*H234,2)</f>
        <v>0</v>
      </c>
      <c r="BL234" s="18" t="s">
        <v>150</v>
      </c>
      <c r="BM234" s="204" t="s">
        <v>617</v>
      </c>
    </row>
    <row r="235" spans="1:65" s="2" customFormat="1" ht="19.5">
      <c r="A235" s="35"/>
      <c r="B235" s="36"/>
      <c r="C235" s="37"/>
      <c r="D235" s="206" t="s">
        <v>152</v>
      </c>
      <c r="E235" s="37"/>
      <c r="F235" s="207" t="s">
        <v>618</v>
      </c>
      <c r="G235" s="37"/>
      <c r="H235" s="37"/>
      <c r="I235" s="116"/>
      <c r="J235" s="37"/>
      <c r="K235" s="37"/>
      <c r="L235" s="40"/>
      <c r="M235" s="208"/>
      <c r="N235" s="209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152</v>
      </c>
      <c r="AU235" s="18" t="s">
        <v>81</v>
      </c>
    </row>
    <row r="236" spans="1:65" s="13" customFormat="1">
      <c r="B236" s="210"/>
      <c r="C236" s="211"/>
      <c r="D236" s="206" t="s">
        <v>154</v>
      </c>
      <c r="E236" s="212" t="s">
        <v>19</v>
      </c>
      <c r="F236" s="213" t="s">
        <v>619</v>
      </c>
      <c r="G236" s="211"/>
      <c r="H236" s="214">
        <v>0.25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154</v>
      </c>
      <c r="AU236" s="220" t="s">
        <v>81</v>
      </c>
      <c r="AV236" s="13" t="s">
        <v>81</v>
      </c>
      <c r="AW236" s="13" t="s">
        <v>34</v>
      </c>
      <c r="AX236" s="13" t="s">
        <v>72</v>
      </c>
      <c r="AY236" s="220" t="s">
        <v>143</v>
      </c>
    </row>
    <row r="237" spans="1:65" s="13" customFormat="1" ht="22.5">
      <c r="B237" s="210"/>
      <c r="C237" s="211"/>
      <c r="D237" s="206" t="s">
        <v>154</v>
      </c>
      <c r="E237" s="212" t="s">
        <v>19</v>
      </c>
      <c r="F237" s="213" t="s">
        <v>620</v>
      </c>
      <c r="G237" s="211"/>
      <c r="H237" s="214">
        <v>4.157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154</v>
      </c>
      <c r="AU237" s="220" t="s">
        <v>81</v>
      </c>
      <c r="AV237" s="13" t="s">
        <v>81</v>
      </c>
      <c r="AW237" s="13" t="s">
        <v>34</v>
      </c>
      <c r="AX237" s="13" t="s">
        <v>72</v>
      </c>
      <c r="AY237" s="220" t="s">
        <v>143</v>
      </c>
    </row>
    <row r="238" spans="1:65" s="14" customFormat="1">
      <c r="B238" s="221"/>
      <c r="C238" s="222"/>
      <c r="D238" s="206" t="s">
        <v>154</v>
      </c>
      <c r="E238" s="223" t="s">
        <v>19</v>
      </c>
      <c r="F238" s="224" t="s">
        <v>192</v>
      </c>
      <c r="G238" s="222"/>
      <c r="H238" s="225">
        <v>4.407</v>
      </c>
      <c r="I238" s="226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154</v>
      </c>
      <c r="AU238" s="231" t="s">
        <v>81</v>
      </c>
      <c r="AV238" s="14" t="s">
        <v>150</v>
      </c>
      <c r="AW238" s="14" t="s">
        <v>34</v>
      </c>
      <c r="AX238" s="14" t="s">
        <v>79</v>
      </c>
      <c r="AY238" s="231" t="s">
        <v>143</v>
      </c>
    </row>
    <row r="239" spans="1:65" s="12" customFormat="1" ht="22.9" customHeight="1">
      <c r="B239" s="177"/>
      <c r="C239" s="178"/>
      <c r="D239" s="179" t="s">
        <v>71</v>
      </c>
      <c r="E239" s="191" t="s">
        <v>171</v>
      </c>
      <c r="F239" s="191" t="s">
        <v>621</v>
      </c>
      <c r="G239" s="178"/>
      <c r="H239" s="178"/>
      <c r="I239" s="181"/>
      <c r="J239" s="192">
        <f>BK239</f>
        <v>0</v>
      </c>
      <c r="K239" s="178"/>
      <c r="L239" s="183"/>
      <c r="M239" s="184"/>
      <c r="N239" s="185"/>
      <c r="O239" s="185"/>
      <c r="P239" s="186">
        <f>SUM(P240:P263)</f>
        <v>0</v>
      </c>
      <c r="Q239" s="185"/>
      <c r="R239" s="186">
        <f>SUM(R240:R263)</f>
        <v>37.008108000000007</v>
      </c>
      <c r="S239" s="185"/>
      <c r="T239" s="187">
        <f>SUM(T240:T263)</f>
        <v>0</v>
      </c>
      <c r="AR239" s="188" t="s">
        <v>79</v>
      </c>
      <c r="AT239" s="189" t="s">
        <v>71</v>
      </c>
      <c r="AU239" s="189" t="s">
        <v>79</v>
      </c>
      <c r="AY239" s="188" t="s">
        <v>143</v>
      </c>
      <c r="BK239" s="190">
        <f>SUM(BK240:BK263)</f>
        <v>0</v>
      </c>
    </row>
    <row r="240" spans="1:65" s="2" customFormat="1" ht="21.75" customHeight="1">
      <c r="A240" s="35"/>
      <c r="B240" s="36"/>
      <c r="C240" s="193" t="s">
        <v>395</v>
      </c>
      <c r="D240" s="193" t="s">
        <v>145</v>
      </c>
      <c r="E240" s="194" t="s">
        <v>622</v>
      </c>
      <c r="F240" s="195" t="s">
        <v>623</v>
      </c>
      <c r="G240" s="196" t="s">
        <v>174</v>
      </c>
      <c r="H240" s="197">
        <v>10.96</v>
      </c>
      <c r="I240" s="198"/>
      <c r="J240" s="199">
        <f>ROUND(I240*H240,2)</f>
        <v>0</v>
      </c>
      <c r="K240" s="195" t="s">
        <v>149</v>
      </c>
      <c r="L240" s="40"/>
      <c r="M240" s="200" t="s">
        <v>19</v>
      </c>
      <c r="N240" s="201" t="s">
        <v>43</v>
      </c>
      <c r="O240" s="65"/>
      <c r="P240" s="202">
        <f>O240*H240</f>
        <v>0</v>
      </c>
      <c r="Q240" s="202">
        <v>0</v>
      </c>
      <c r="R240" s="202">
        <f>Q240*H240</f>
        <v>0</v>
      </c>
      <c r="S240" s="202">
        <v>0</v>
      </c>
      <c r="T240" s="20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4" t="s">
        <v>150</v>
      </c>
      <c r="AT240" s="204" t="s">
        <v>145</v>
      </c>
      <c r="AU240" s="204" t="s">
        <v>81</v>
      </c>
      <c r="AY240" s="18" t="s">
        <v>143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8" t="s">
        <v>79</v>
      </c>
      <c r="BK240" s="205">
        <f>ROUND(I240*H240,2)</f>
        <v>0</v>
      </c>
      <c r="BL240" s="18" t="s">
        <v>150</v>
      </c>
      <c r="BM240" s="204" t="s">
        <v>624</v>
      </c>
    </row>
    <row r="241" spans="1:65" s="2" customFormat="1" ht="29.25">
      <c r="A241" s="35"/>
      <c r="B241" s="36"/>
      <c r="C241" s="37"/>
      <c r="D241" s="206" t="s">
        <v>152</v>
      </c>
      <c r="E241" s="37"/>
      <c r="F241" s="207" t="s">
        <v>625</v>
      </c>
      <c r="G241" s="37"/>
      <c r="H241" s="37"/>
      <c r="I241" s="116"/>
      <c r="J241" s="37"/>
      <c r="K241" s="37"/>
      <c r="L241" s="40"/>
      <c r="M241" s="208"/>
      <c r="N241" s="209"/>
      <c r="O241" s="65"/>
      <c r="P241" s="65"/>
      <c r="Q241" s="65"/>
      <c r="R241" s="65"/>
      <c r="S241" s="65"/>
      <c r="T241" s="66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8" t="s">
        <v>152</v>
      </c>
      <c r="AU241" s="18" t="s">
        <v>81</v>
      </c>
    </row>
    <row r="242" spans="1:65" s="13" customFormat="1">
      <c r="B242" s="210"/>
      <c r="C242" s="211"/>
      <c r="D242" s="206" t="s">
        <v>154</v>
      </c>
      <c r="E242" s="212" t="s">
        <v>19</v>
      </c>
      <c r="F242" s="213" t="s">
        <v>626</v>
      </c>
      <c r="G242" s="211"/>
      <c r="H242" s="214">
        <v>10.96</v>
      </c>
      <c r="I242" s="215"/>
      <c r="J242" s="211"/>
      <c r="K242" s="211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154</v>
      </c>
      <c r="AU242" s="220" t="s">
        <v>81</v>
      </c>
      <c r="AV242" s="13" t="s">
        <v>81</v>
      </c>
      <c r="AW242" s="13" t="s">
        <v>34</v>
      </c>
      <c r="AX242" s="13" t="s">
        <v>79</v>
      </c>
      <c r="AY242" s="220" t="s">
        <v>143</v>
      </c>
    </row>
    <row r="243" spans="1:65" s="2" customFormat="1" ht="33" customHeight="1">
      <c r="A243" s="35"/>
      <c r="B243" s="36"/>
      <c r="C243" s="193" t="s">
        <v>397</v>
      </c>
      <c r="D243" s="193" t="s">
        <v>145</v>
      </c>
      <c r="E243" s="194" t="s">
        <v>627</v>
      </c>
      <c r="F243" s="195" t="s">
        <v>628</v>
      </c>
      <c r="G243" s="196" t="s">
        <v>174</v>
      </c>
      <c r="H243" s="197">
        <v>85</v>
      </c>
      <c r="I243" s="198"/>
      <c r="J243" s="199">
        <f>ROUND(I243*H243,2)</f>
        <v>0</v>
      </c>
      <c r="K243" s="195" t="s">
        <v>149</v>
      </c>
      <c r="L243" s="40"/>
      <c r="M243" s="200" t="s">
        <v>19</v>
      </c>
      <c r="N243" s="201" t="s">
        <v>43</v>
      </c>
      <c r="O243" s="65"/>
      <c r="P243" s="202">
        <f>O243*H243</f>
        <v>0</v>
      </c>
      <c r="Q243" s="202">
        <v>0.37080000000000002</v>
      </c>
      <c r="R243" s="202">
        <f>Q243*H243</f>
        <v>31.518000000000001</v>
      </c>
      <c r="S243" s="202">
        <v>0</v>
      </c>
      <c r="T243" s="20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4" t="s">
        <v>150</v>
      </c>
      <c r="AT243" s="204" t="s">
        <v>145</v>
      </c>
      <c r="AU243" s="204" t="s">
        <v>81</v>
      </c>
      <c r="AY243" s="18" t="s">
        <v>143</v>
      </c>
      <c r="BE243" s="205">
        <f>IF(N243="základní",J243,0)</f>
        <v>0</v>
      </c>
      <c r="BF243" s="205">
        <f>IF(N243="snížená",J243,0)</f>
        <v>0</v>
      </c>
      <c r="BG243" s="205">
        <f>IF(N243="zákl. přenesená",J243,0)</f>
        <v>0</v>
      </c>
      <c r="BH243" s="205">
        <f>IF(N243="sníž. přenesená",J243,0)</f>
        <v>0</v>
      </c>
      <c r="BI243" s="205">
        <f>IF(N243="nulová",J243,0)</f>
        <v>0</v>
      </c>
      <c r="BJ243" s="18" t="s">
        <v>79</v>
      </c>
      <c r="BK243" s="205">
        <f>ROUND(I243*H243,2)</f>
        <v>0</v>
      </c>
      <c r="BL243" s="18" t="s">
        <v>150</v>
      </c>
      <c r="BM243" s="204" t="s">
        <v>629</v>
      </c>
    </row>
    <row r="244" spans="1:65" s="2" customFormat="1" ht="39">
      <c r="A244" s="35"/>
      <c r="B244" s="36"/>
      <c r="C244" s="37"/>
      <c r="D244" s="206" t="s">
        <v>152</v>
      </c>
      <c r="E244" s="37"/>
      <c r="F244" s="207" t="s">
        <v>630</v>
      </c>
      <c r="G244" s="37"/>
      <c r="H244" s="37"/>
      <c r="I244" s="116"/>
      <c r="J244" s="37"/>
      <c r="K244" s="37"/>
      <c r="L244" s="40"/>
      <c r="M244" s="208"/>
      <c r="N244" s="209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152</v>
      </c>
      <c r="AU244" s="18" t="s">
        <v>81</v>
      </c>
    </row>
    <row r="245" spans="1:65" s="13" customFormat="1" ht="22.5">
      <c r="B245" s="210"/>
      <c r="C245" s="211"/>
      <c r="D245" s="206" t="s">
        <v>154</v>
      </c>
      <c r="E245" s="212" t="s">
        <v>19</v>
      </c>
      <c r="F245" s="213" t="s">
        <v>631</v>
      </c>
      <c r="G245" s="211"/>
      <c r="H245" s="214">
        <v>85</v>
      </c>
      <c r="I245" s="215"/>
      <c r="J245" s="211"/>
      <c r="K245" s="211"/>
      <c r="L245" s="216"/>
      <c r="M245" s="217"/>
      <c r="N245" s="218"/>
      <c r="O245" s="218"/>
      <c r="P245" s="218"/>
      <c r="Q245" s="218"/>
      <c r="R245" s="218"/>
      <c r="S245" s="218"/>
      <c r="T245" s="219"/>
      <c r="AT245" s="220" t="s">
        <v>154</v>
      </c>
      <c r="AU245" s="220" t="s">
        <v>81</v>
      </c>
      <c r="AV245" s="13" t="s">
        <v>81</v>
      </c>
      <c r="AW245" s="13" t="s">
        <v>34</v>
      </c>
      <c r="AX245" s="13" t="s">
        <v>79</v>
      </c>
      <c r="AY245" s="220" t="s">
        <v>143</v>
      </c>
    </row>
    <row r="246" spans="1:65" s="2" customFormat="1" ht="21.75" customHeight="1">
      <c r="A246" s="35"/>
      <c r="B246" s="36"/>
      <c r="C246" s="193" t="s">
        <v>403</v>
      </c>
      <c r="D246" s="193" t="s">
        <v>145</v>
      </c>
      <c r="E246" s="194" t="s">
        <v>632</v>
      </c>
      <c r="F246" s="195" t="s">
        <v>633</v>
      </c>
      <c r="G246" s="196" t="s">
        <v>174</v>
      </c>
      <c r="H246" s="197">
        <v>18.2</v>
      </c>
      <c r="I246" s="198"/>
      <c r="J246" s="199">
        <f>ROUND(I246*H246,2)</f>
        <v>0</v>
      </c>
      <c r="K246" s="195" t="s">
        <v>149</v>
      </c>
      <c r="L246" s="40"/>
      <c r="M246" s="200" t="s">
        <v>19</v>
      </c>
      <c r="N246" s="201" t="s">
        <v>43</v>
      </c>
      <c r="O246" s="65"/>
      <c r="P246" s="202">
        <f>O246*H246</f>
        <v>0</v>
      </c>
      <c r="Q246" s="202">
        <v>0.27994000000000002</v>
      </c>
      <c r="R246" s="202">
        <f>Q246*H246</f>
        <v>5.0949080000000002</v>
      </c>
      <c r="S246" s="202">
        <v>0</v>
      </c>
      <c r="T246" s="203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4" t="s">
        <v>150</v>
      </c>
      <c r="AT246" s="204" t="s">
        <v>145</v>
      </c>
      <c r="AU246" s="204" t="s">
        <v>81</v>
      </c>
      <c r="AY246" s="18" t="s">
        <v>143</v>
      </c>
      <c r="BE246" s="205">
        <f>IF(N246="základní",J246,0)</f>
        <v>0</v>
      </c>
      <c r="BF246" s="205">
        <f>IF(N246="snížená",J246,0)</f>
        <v>0</v>
      </c>
      <c r="BG246" s="205">
        <f>IF(N246="zákl. přenesená",J246,0)</f>
        <v>0</v>
      </c>
      <c r="BH246" s="205">
        <f>IF(N246="sníž. přenesená",J246,0)</f>
        <v>0</v>
      </c>
      <c r="BI246" s="205">
        <f>IF(N246="nulová",J246,0)</f>
        <v>0</v>
      </c>
      <c r="BJ246" s="18" t="s">
        <v>79</v>
      </c>
      <c r="BK246" s="205">
        <f>ROUND(I246*H246,2)</f>
        <v>0</v>
      </c>
      <c r="BL246" s="18" t="s">
        <v>150</v>
      </c>
      <c r="BM246" s="204" t="s">
        <v>634</v>
      </c>
    </row>
    <row r="247" spans="1:65" s="2" customFormat="1" ht="29.25">
      <c r="A247" s="35"/>
      <c r="B247" s="36"/>
      <c r="C247" s="37"/>
      <c r="D247" s="206" t="s">
        <v>152</v>
      </c>
      <c r="E247" s="37"/>
      <c r="F247" s="207" t="s">
        <v>635</v>
      </c>
      <c r="G247" s="37"/>
      <c r="H247" s="37"/>
      <c r="I247" s="116"/>
      <c r="J247" s="37"/>
      <c r="K247" s="37"/>
      <c r="L247" s="40"/>
      <c r="M247" s="208"/>
      <c r="N247" s="209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152</v>
      </c>
      <c r="AU247" s="18" t="s">
        <v>81</v>
      </c>
    </row>
    <row r="248" spans="1:65" s="13" customFormat="1" ht="22.5">
      <c r="B248" s="210"/>
      <c r="C248" s="211"/>
      <c r="D248" s="206" t="s">
        <v>154</v>
      </c>
      <c r="E248" s="212" t="s">
        <v>19</v>
      </c>
      <c r="F248" s="213" t="s">
        <v>636</v>
      </c>
      <c r="G248" s="211"/>
      <c r="H248" s="214">
        <v>18.2</v>
      </c>
      <c r="I248" s="215"/>
      <c r="J248" s="211"/>
      <c r="K248" s="211"/>
      <c r="L248" s="216"/>
      <c r="M248" s="217"/>
      <c r="N248" s="218"/>
      <c r="O248" s="218"/>
      <c r="P248" s="218"/>
      <c r="Q248" s="218"/>
      <c r="R248" s="218"/>
      <c r="S248" s="218"/>
      <c r="T248" s="219"/>
      <c r="AT248" s="220" t="s">
        <v>154</v>
      </c>
      <c r="AU248" s="220" t="s">
        <v>81</v>
      </c>
      <c r="AV248" s="13" t="s">
        <v>81</v>
      </c>
      <c r="AW248" s="13" t="s">
        <v>34</v>
      </c>
      <c r="AX248" s="13" t="s">
        <v>79</v>
      </c>
      <c r="AY248" s="220" t="s">
        <v>143</v>
      </c>
    </row>
    <row r="249" spans="1:65" s="2" customFormat="1" ht="21.75" customHeight="1">
      <c r="A249" s="35"/>
      <c r="B249" s="36"/>
      <c r="C249" s="193" t="s">
        <v>408</v>
      </c>
      <c r="D249" s="193" t="s">
        <v>145</v>
      </c>
      <c r="E249" s="194" t="s">
        <v>637</v>
      </c>
      <c r="F249" s="195" t="s">
        <v>638</v>
      </c>
      <c r="G249" s="196" t="s">
        <v>174</v>
      </c>
      <c r="H249" s="197">
        <v>21.92</v>
      </c>
      <c r="I249" s="198"/>
      <c r="J249" s="199">
        <f>ROUND(I249*H249,2)</f>
        <v>0</v>
      </c>
      <c r="K249" s="195" t="s">
        <v>149</v>
      </c>
      <c r="L249" s="40"/>
      <c r="M249" s="200" t="s">
        <v>19</v>
      </c>
      <c r="N249" s="201" t="s">
        <v>43</v>
      </c>
      <c r="O249" s="65"/>
      <c r="P249" s="202">
        <f>O249*H249</f>
        <v>0</v>
      </c>
      <c r="Q249" s="202">
        <v>0</v>
      </c>
      <c r="R249" s="202">
        <f>Q249*H249</f>
        <v>0</v>
      </c>
      <c r="S249" s="202">
        <v>0</v>
      </c>
      <c r="T249" s="203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4" t="s">
        <v>150</v>
      </c>
      <c r="AT249" s="204" t="s">
        <v>145</v>
      </c>
      <c r="AU249" s="204" t="s">
        <v>81</v>
      </c>
      <c r="AY249" s="18" t="s">
        <v>143</v>
      </c>
      <c r="BE249" s="205">
        <f>IF(N249="základní",J249,0)</f>
        <v>0</v>
      </c>
      <c r="BF249" s="205">
        <f>IF(N249="snížená",J249,0)</f>
        <v>0</v>
      </c>
      <c r="BG249" s="205">
        <f>IF(N249="zákl. přenesená",J249,0)</f>
        <v>0</v>
      </c>
      <c r="BH249" s="205">
        <f>IF(N249="sníž. přenesená",J249,0)</f>
        <v>0</v>
      </c>
      <c r="BI249" s="205">
        <f>IF(N249="nulová",J249,0)</f>
        <v>0</v>
      </c>
      <c r="BJ249" s="18" t="s">
        <v>79</v>
      </c>
      <c r="BK249" s="205">
        <f>ROUND(I249*H249,2)</f>
        <v>0</v>
      </c>
      <c r="BL249" s="18" t="s">
        <v>150</v>
      </c>
      <c r="BM249" s="204" t="s">
        <v>639</v>
      </c>
    </row>
    <row r="250" spans="1:65" s="2" customFormat="1" ht="19.5">
      <c r="A250" s="35"/>
      <c r="B250" s="36"/>
      <c r="C250" s="37"/>
      <c r="D250" s="206" t="s">
        <v>152</v>
      </c>
      <c r="E250" s="37"/>
      <c r="F250" s="207" t="s">
        <v>640</v>
      </c>
      <c r="G250" s="37"/>
      <c r="H250" s="37"/>
      <c r="I250" s="116"/>
      <c r="J250" s="37"/>
      <c r="K250" s="37"/>
      <c r="L250" s="40"/>
      <c r="M250" s="208"/>
      <c r="N250" s="209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152</v>
      </c>
      <c r="AU250" s="18" t="s">
        <v>81</v>
      </c>
    </row>
    <row r="251" spans="1:65" s="13" customFormat="1" ht="22.5">
      <c r="B251" s="210"/>
      <c r="C251" s="211"/>
      <c r="D251" s="206" t="s">
        <v>154</v>
      </c>
      <c r="E251" s="212" t="s">
        <v>19</v>
      </c>
      <c r="F251" s="213" t="s">
        <v>641</v>
      </c>
      <c r="G251" s="211"/>
      <c r="H251" s="214">
        <v>21.92</v>
      </c>
      <c r="I251" s="215"/>
      <c r="J251" s="211"/>
      <c r="K251" s="211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154</v>
      </c>
      <c r="AU251" s="220" t="s">
        <v>81</v>
      </c>
      <c r="AV251" s="13" t="s">
        <v>81</v>
      </c>
      <c r="AW251" s="13" t="s">
        <v>34</v>
      </c>
      <c r="AX251" s="13" t="s">
        <v>79</v>
      </c>
      <c r="AY251" s="220" t="s">
        <v>143</v>
      </c>
    </row>
    <row r="252" spans="1:65" s="2" customFormat="1" ht="21.75" customHeight="1">
      <c r="A252" s="35"/>
      <c r="B252" s="36"/>
      <c r="C252" s="193" t="s">
        <v>412</v>
      </c>
      <c r="D252" s="193" t="s">
        <v>145</v>
      </c>
      <c r="E252" s="194" t="s">
        <v>642</v>
      </c>
      <c r="F252" s="195" t="s">
        <v>643</v>
      </c>
      <c r="G252" s="196" t="s">
        <v>174</v>
      </c>
      <c r="H252" s="197">
        <v>10.96</v>
      </c>
      <c r="I252" s="198"/>
      <c r="J252" s="199">
        <f>ROUND(I252*H252,2)</f>
        <v>0</v>
      </c>
      <c r="K252" s="195" t="s">
        <v>149</v>
      </c>
      <c r="L252" s="40"/>
      <c r="M252" s="200" t="s">
        <v>19</v>
      </c>
      <c r="N252" s="201" t="s">
        <v>43</v>
      </c>
      <c r="O252" s="65"/>
      <c r="P252" s="202">
        <f>O252*H252</f>
        <v>0</v>
      </c>
      <c r="Q252" s="202">
        <v>0</v>
      </c>
      <c r="R252" s="202">
        <f>Q252*H252</f>
        <v>0</v>
      </c>
      <c r="S252" s="202">
        <v>0</v>
      </c>
      <c r="T252" s="203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4" t="s">
        <v>150</v>
      </c>
      <c r="AT252" s="204" t="s">
        <v>145</v>
      </c>
      <c r="AU252" s="204" t="s">
        <v>81</v>
      </c>
      <c r="AY252" s="18" t="s">
        <v>143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8" t="s">
        <v>79</v>
      </c>
      <c r="BK252" s="205">
        <f>ROUND(I252*H252,2)</f>
        <v>0</v>
      </c>
      <c r="BL252" s="18" t="s">
        <v>150</v>
      </c>
      <c r="BM252" s="204" t="s">
        <v>644</v>
      </c>
    </row>
    <row r="253" spans="1:65" s="2" customFormat="1" ht="29.25">
      <c r="A253" s="35"/>
      <c r="B253" s="36"/>
      <c r="C253" s="37"/>
      <c r="D253" s="206" t="s">
        <v>152</v>
      </c>
      <c r="E253" s="37"/>
      <c r="F253" s="207" t="s">
        <v>645</v>
      </c>
      <c r="G253" s="37"/>
      <c r="H253" s="37"/>
      <c r="I253" s="116"/>
      <c r="J253" s="37"/>
      <c r="K253" s="37"/>
      <c r="L253" s="40"/>
      <c r="M253" s="208"/>
      <c r="N253" s="209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152</v>
      </c>
      <c r="AU253" s="18" t="s">
        <v>81</v>
      </c>
    </row>
    <row r="254" spans="1:65" s="13" customFormat="1">
      <c r="B254" s="210"/>
      <c r="C254" s="211"/>
      <c r="D254" s="206" t="s">
        <v>154</v>
      </c>
      <c r="E254" s="212" t="s">
        <v>19</v>
      </c>
      <c r="F254" s="213" t="s">
        <v>626</v>
      </c>
      <c r="G254" s="211"/>
      <c r="H254" s="214">
        <v>10.96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154</v>
      </c>
      <c r="AU254" s="220" t="s">
        <v>81</v>
      </c>
      <c r="AV254" s="13" t="s">
        <v>81</v>
      </c>
      <c r="AW254" s="13" t="s">
        <v>34</v>
      </c>
      <c r="AX254" s="13" t="s">
        <v>79</v>
      </c>
      <c r="AY254" s="220" t="s">
        <v>143</v>
      </c>
    </row>
    <row r="255" spans="1:65" s="2" customFormat="1" ht="21.75" customHeight="1">
      <c r="A255" s="35"/>
      <c r="B255" s="36"/>
      <c r="C255" s="193" t="s">
        <v>417</v>
      </c>
      <c r="D255" s="193" t="s">
        <v>145</v>
      </c>
      <c r="E255" s="194" t="s">
        <v>646</v>
      </c>
      <c r="F255" s="195" t="s">
        <v>647</v>
      </c>
      <c r="G255" s="196" t="s">
        <v>174</v>
      </c>
      <c r="H255" s="197">
        <v>10.96</v>
      </c>
      <c r="I255" s="198"/>
      <c r="J255" s="199">
        <f>ROUND(I255*H255,2)</f>
        <v>0</v>
      </c>
      <c r="K255" s="195" t="s">
        <v>149</v>
      </c>
      <c r="L255" s="40"/>
      <c r="M255" s="200" t="s">
        <v>19</v>
      </c>
      <c r="N255" s="201" t="s">
        <v>43</v>
      </c>
      <c r="O255" s="65"/>
      <c r="P255" s="202">
        <f>O255*H255</f>
        <v>0</v>
      </c>
      <c r="Q255" s="202">
        <v>0</v>
      </c>
      <c r="R255" s="202">
        <f>Q255*H255</f>
        <v>0</v>
      </c>
      <c r="S255" s="202">
        <v>0</v>
      </c>
      <c r="T255" s="203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4" t="s">
        <v>150</v>
      </c>
      <c r="AT255" s="204" t="s">
        <v>145</v>
      </c>
      <c r="AU255" s="204" t="s">
        <v>81</v>
      </c>
      <c r="AY255" s="18" t="s">
        <v>143</v>
      </c>
      <c r="BE255" s="205">
        <f>IF(N255="základní",J255,0)</f>
        <v>0</v>
      </c>
      <c r="BF255" s="205">
        <f>IF(N255="snížená",J255,0)</f>
        <v>0</v>
      </c>
      <c r="BG255" s="205">
        <f>IF(N255="zákl. přenesená",J255,0)</f>
        <v>0</v>
      </c>
      <c r="BH255" s="205">
        <f>IF(N255="sníž. přenesená",J255,0)</f>
        <v>0</v>
      </c>
      <c r="BI255" s="205">
        <f>IF(N255="nulová",J255,0)</f>
        <v>0</v>
      </c>
      <c r="BJ255" s="18" t="s">
        <v>79</v>
      </c>
      <c r="BK255" s="205">
        <f>ROUND(I255*H255,2)</f>
        <v>0</v>
      </c>
      <c r="BL255" s="18" t="s">
        <v>150</v>
      </c>
      <c r="BM255" s="204" t="s">
        <v>648</v>
      </c>
    </row>
    <row r="256" spans="1:65" s="2" customFormat="1" ht="29.25">
      <c r="A256" s="35"/>
      <c r="B256" s="36"/>
      <c r="C256" s="37"/>
      <c r="D256" s="206" t="s">
        <v>152</v>
      </c>
      <c r="E256" s="37"/>
      <c r="F256" s="207" t="s">
        <v>649</v>
      </c>
      <c r="G256" s="37"/>
      <c r="H256" s="37"/>
      <c r="I256" s="116"/>
      <c r="J256" s="37"/>
      <c r="K256" s="37"/>
      <c r="L256" s="40"/>
      <c r="M256" s="208"/>
      <c r="N256" s="209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152</v>
      </c>
      <c r="AU256" s="18" t="s">
        <v>81</v>
      </c>
    </row>
    <row r="257" spans="1:65" s="13" customFormat="1">
      <c r="B257" s="210"/>
      <c r="C257" s="211"/>
      <c r="D257" s="206" t="s">
        <v>154</v>
      </c>
      <c r="E257" s="212" t="s">
        <v>19</v>
      </c>
      <c r="F257" s="213" t="s">
        <v>626</v>
      </c>
      <c r="G257" s="211"/>
      <c r="H257" s="214">
        <v>10.96</v>
      </c>
      <c r="I257" s="215"/>
      <c r="J257" s="211"/>
      <c r="K257" s="211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154</v>
      </c>
      <c r="AU257" s="220" t="s">
        <v>81</v>
      </c>
      <c r="AV257" s="13" t="s">
        <v>81</v>
      </c>
      <c r="AW257" s="13" t="s">
        <v>34</v>
      </c>
      <c r="AX257" s="13" t="s">
        <v>79</v>
      </c>
      <c r="AY257" s="220" t="s">
        <v>143</v>
      </c>
    </row>
    <row r="258" spans="1:65" s="2" customFormat="1" ht="21.75" customHeight="1">
      <c r="A258" s="35"/>
      <c r="B258" s="36"/>
      <c r="C258" s="193" t="s">
        <v>650</v>
      </c>
      <c r="D258" s="193" t="s">
        <v>145</v>
      </c>
      <c r="E258" s="194" t="s">
        <v>651</v>
      </c>
      <c r="F258" s="195" t="s">
        <v>652</v>
      </c>
      <c r="G258" s="196" t="s">
        <v>174</v>
      </c>
      <c r="H258" s="197">
        <v>4</v>
      </c>
      <c r="I258" s="198"/>
      <c r="J258" s="199">
        <f>ROUND(I258*H258,2)</f>
        <v>0</v>
      </c>
      <c r="K258" s="195" t="s">
        <v>149</v>
      </c>
      <c r="L258" s="40"/>
      <c r="M258" s="200" t="s">
        <v>19</v>
      </c>
      <c r="N258" s="201" t="s">
        <v>43</v>
      </c>
      <c r="O258" s="65"/>
      <c r="P258" s="202">
        <f>O258*H258</f>
        <v>0</v>
      </c>
      <c r="Q258" s="202">
        <v>8.3500000000000005E-2</v>
      </c>
      <c r="R258" s="202">
        <f>Q258*H258</f>
        <v>0.33400000000000002</v>
      </c>
      <c r="S258" s="202">
        <v>0</v>
      </c>
      <c r="T258" s="203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04" t="s">
        <v>150</v>
      </c>
      <c r="AT258" s="204" t="s">
        <v>145</v>
      </c>
      <c r="AU258" s="204" t="s">
        <v>81</v>
      </c>
      <c r="AY258" s="18" t="s">
        <v>143</v>
      </c>
      <c r="BE258" s="205">
        <f>IF(N258="základní",J258,0)</f>
        <v>0</v>
      </c>
      <c r="BF258" s="205">
        <f>IF(N258="snížená",J258,0)</f>
        <v>0</v>
      </c>
      <c r="BG258" s="205">
        <f>IF(N258="zákl. přenesená",J258,0)</f>
        <v>0</v>
      </c>
      <c r="BH258" s="205">
        <f>IF(N258="sníž. přenesená",J258,0)</f>
        <v>0</v>
      </c>
      <c r="BI258" s="205">
        <f>IF(N258="nulová",J258,0)</f>
        <v>0</v>
      </c>
      <c r="BJ258" s="18" t="s">
        <v>79</v>
      </c>
      <c r="BK258" s="205">
        <f>ROUND(I258*H258,2)</f>
        <v>0</v>
      </c>
      <c r="BL258" s="18" t="s">
        <v>150</v>
      </c>
      <c r="BM258" s="204" t="s">
        <v>653</v>
      </c>
    </row>
    <row r="259" spans="1:65" s="2" customFormat="1" ht="19.5">
      <c r="A259" s="35"/>
      <c r="B259" s="36"/>
      <c r="C259" s="37"/>
      <c r="D259" s="206" t="s">
        <v>152</v>
      </c>
      <c r="E259" s="37"/>
      <c r="F259" s="207" t="s">
        <v>654</v>
      </c>
      <c r="G259" s="37"/>
      <c r="H259" s="37"/>
      <c r="I259" s="116"/>
      <c r="J259" s="37"/>
      <c r="K259" s="37"/>
      <c r="L259" s="40"/>
      <c r="M259" s="208"/>
      <c r="N259" s="209"/>
      <c r="O259" s="65"/>
      <c r="P259" s="65"/>
      <c r="Q259" s="65"/>
      <c r="R259" s="65"/>
      <c r="S259" s="65"/>
      <c r="T259" s="66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152</v>
      </c>
      <c r="AU259" s="18" t="s">
        <v>81</v>
      </c>
    </row>
    <row r="260" spans="1:65" s="13" customFormat="1">
      <c r="B260" s="210"/>
      <c r="C260" s="211"/>
      <c r="D260" s="206" t="s">
        <v>154</v>
      </c>
      <c r="E260" s="212" t="s">
        <v>19</v>
      </c>
      <c r="F260" s="213" t="s">
        <v>655</v>
      </c>
      <c r="G260" s="211"/>
      <c r="H260" s="214">
        <v>4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154</v>
      </c>
      <c r="AU260" s="220" t="s">
        <v>81</v>
      </c>
      <c r="AV260" s="13" t="s">
        <v>81</v>
      </c>
      <c r="AW260" s="13" t="s">
        <v>34</v>
      </c>
      <c r="AX260" s="13" t="s">
        <v>79</v>
      </c>
      <c r="AY260" s="220" t="s">
        <v>143</v>
      </c>
    </row>
    <row r="261" spans="1:65" s="2" customFormat="1" ht="16.5" customHeight="1">
      <c r="A261" s="35"/>
      <c r="B261" s="36"/>
      <c r="C261" s="193" t="s">
        <v>656</v>
      </c>
      <c r="D261" s="193" t="s">
        <v>145</v>
      </c>
      <c r="E261" s="194" t="s">
        <v>657</v>
      </c>
      <c r="F261" s="195" t="s">
        <v>658</v>
      </c>
      <c r="G261" s="196" t="s">
        <v>345</v>
      </c>
      <c r="H261" s="197">
        <v>17</v>
      </c>
      <c r="I261" s="198"/>
      <c r="J261" s="199">
        <f>ROUND(I261*H261,2)</f>
        <v>0</v>
      </c>
      <c r="K261" s="195" t="s">
        <v>149</v>
      </c>
      <c r="L261" s="40"/>
      <c r="M261" s="200" t="s">
        <v>19</v>
      </c>
      <c r="N261" s="201" t="s">
        <v>43</v>
      </c>
      <c r="O261" s="65"/>
      <c r="P261" s="202">
        <f>O261*H261</f>
        <v>0</v>
      </c>
      <c r="Q261" s="202">
        <v>3.5999999999999999E-3</v>
      </c>
      <c r="R261" s="202">
        <f>Q261*H261</f>
        <v>6.1199999999999997E-2</v>
      </c>
      <c r="S261" s="202">
        <v>0</v>
      </c>
      <c r="T261" s="203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4" t="s">
        <v>150</v>
      </c>
      <c r="AT261" s="204" t="s">
        <v>145</v>
      </c>
      <c r="AU261" s="204" t="s">
        <v>81</v>
      </c>
      <c r="AY261" s="18" t="s">
        <v>143</v>
      </c>
      <c r="BE261" s="205">
        <f>IF(N261="základní",J261,0)</f>
        <v>0</v>
      </c>
      <c r="BF261" s="205">
        <f>IF(N261="snížená",J261,0)</f>
        <v>0</v>
      </c>
      <c r="BG261" s="205">
        <f>IF(N261="zákl. přenesená",J261,0)</f>
        <v>0</v>
      </c>
      <c r="BH261" s="205">
        <f>IF(N261="sníž. přenesená",J261,0)</f>
        <v>0</v>
      </c>
      <c r="BI261" s="205">
        <f>IF(N261="nulová",J261,0)</f>
        <v>0</v>
      </c>
      <c r="BJ261" s="18" t="s">
        <v>79</v>
      </c>
      <c r="BK261" s="205">
        <f>ROUND(I261*H261,2)</f>
        <v>0</v>
      </c>
      <c r="BL261" s="18" t="s">
        <v>150</v>
      </c>
      <c r="BM261" s="204" t="s">
        <v>659</v>
      </c>
    </row>
    <row r="262" spans="1:65" s="2" customFormat="1" ht="19.5">
      <c r="A262" s="35"/>
      <c r="B262" s="36"/>
      <c r="C262" s="37"/>
      <c r="D262" s="206" t="s">
        <v>152</v>
      </c>
      <c r="E262" s="37"/>
      <c r="F262" s="207" t="s">
        <v>660</v>
      </c>
      <c r="G262" s="37"/>
      <c r="H262" s="37"/>
      <c r="I262" s="116"/>
      <c r="J262" s="37"/>
      <c r="K262" s="37"/>
      <c r="L262" s="40"/>
      <c r="M262" s="208"/>
      <c r="N262" s="209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152</v>
      </c>
      <c r="AU262" s="18" t="s">
        <v>81</v>
      </c>
    </row>
    <row r="263" spans="1:65" s="13" customFormat="1" ht="22.5">
      <c r="B263" s="210"/>
      <c r="C263" s="211"/>
      <c r="D263" s="206" t="s">
        <v>154</v>
      </c>
      <c r="E263" s="212" t="s">
        <v>19</v>
      </c>
      <c r="F263" s="213" t="s">
        <v>661</v>
      </c>
      <c r="G263" s="211"/>
      <c r="H263" s="214">
        <v>17</v>
      </c>
      <c r="I263" s="215"/>
      <c r="J263" s="211"/>
      <c r="K263" s="211"/>
      <c r="L263" s="216"/>
      <c r="M263" s="217"/>
      <c r="N263" s="218"/>
      <c r="O263" s="218"/>
      <c r="P263" s="218"/>
      <c r="Q263" s="218"/>
      <c r="R263" s="218"/>
      <c r="S263" s="218"/>
      <c r="T263" s="219"/>
      <c r="AT263" s="220" t="s">
        <v>154</v>
      </c>
      <c r="AU263" s="220" t="s">
        <v>81</v>
      </c>
      <c r="AV263" s="13" t="s">
        <v>81</v>
      </c>
      <c r="AW263" s="13" t="s">
        <v>34</v>
      </c>
      <c r="AX263" s="13" t="s">
        <v>79</v>
      </c>
      <c r="AY263" s="220" t="s">
        <v>143</v>
      </c>
    </row>
    <row r="264" spans="1:65" s="12" customFormat="1" ht="22.9" customHeight="1">
      <c r="B264" s="177"/>
      <c r="C264" s="178"/>
      <c r="D264" s="179" t="s">
        <v>71</v>
      </c>
      <c r="E264" s="191" t="s">
        <v>193</v>
      </c>
      <c r="F264" s="191" t="s">
        <v>262</v>
      </c>
      <c r="G264" s="178"/>
      <c r="H264" s="178"/>
      <c r="I264" s="181"/>
      <c r="J264" s="192">
        <f>BK264</f>
        <v>0</v>
      </c>
      <c r="K264" s="178"/>
      <c r="L264" s="183"/>
      <c r="M264" s="184"/>
      <c r="N264" s="185"/>
      <c r="O264" s="185"/>
      <c r="P264" s="186">
        <f>SUM(P265:P290)</f>
        <v>0</v>
      </c>
      <c r="Q264" s="185"/>
      <c r="R264" s="186">
        <f>SUM(R265:R290)</f>
        <v>0.20812439999999996</v>
      </c>
      <c r="S264" s="185"/>
      <c r="T264" s="187">
        <f>SUM(T265:T290)</f>
        <v>0</v>
      </c>
      <c r="AR264" s="188" t="s">
        <v>79</v>
      </c>
      <c r="AT264" s="189" t="s">
        <v>71</v>
      </c>
      <c r="AU264" s="189" t="s">
        <v>79</v>
      </c>
      <c r="AY264" s="188" t="s">
        <v>143</v>
      </c>
      <c r="BK264" s="190">
        <f>SUM(BK265:BK290)</f>
        <v>0</v>
      </c>
    </row>
    <row r="265" spans="1:65" s="2" customFormat="1" ht="21.75" customHeight="1">
      <c r="A265" s="35"/>
      <c r="B265" s="36"/>
      <c r="C265" s="193" t="s">
        <v>662</v>
      </c>
      <c r="D265" s="193" t="s">
        <v>145</v>
      </c>
      <c r="E265" s="194" t="s">
        <v>663</v>
      </c>
      <c r="F265" s="195" t="s">
        <v>664</v>
      </c>
      <c r="G265" s="196" t="s">
        <v>345</v>
      </c>
      <c r="H265" s="197">
        <v>111.49</v>
      </c>
      <c r="I265" s="198"/>
      <c r="J265" s="199">
        <f>ROUND(I265*H265,2)</f>
        <v>0</v>
      </c>
      <c r="K265" s="195" t="s">
        <v>149</v>
      </c>
      <c r="L265" s="40"/>
      <c r="M265" s="200" t="s">
        <v>19</v>
      </c>
      <c r="N265" s="201" t="s">
        <v>43</v>
      </c>
      <c r="O265" s="65"/>
      <c r="P265" s="202">
        <f>O265*H265</f>
        <v>0</v>
      </c>
      <c r="Q265" s="202">
        <v>0</v>
      </c>
      <c r="R265" s="202">
        <f>Q265*H265</f>
        <v>0</v>
      </c>
      <c r="S265" s="202">
        <v>0</v>
      </c>
      <c r="T265" s="203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4" t="s">
        <v>150</v>
      </c>
      <c r="AT265" s="204" t="s">
        <v>145</v>
      </c>
      <c r="AU265" s="204" t="s">
        <v>81</v>
      </c>
      <c r="AY265" s="18" t="s">
        <v>143</v>
      </c>
      <c r="BE265" s="205">
        <f>IF(N265="základní",J265,0)</f>
        <v>0</v>
      </c>
      <c r="BF265" s="205">
        <f>IF(N265="snížená",J265,0)</f>
        <v>0</v>
      </c>
      <c r="BG265" s="205">
        <f>IF(N265="zákl. přenesená",J265,0)</f>
        <v>0</v>
      </c>
      <c r="BH265" s="205">
        <f>IF(N265="sníž. přenesená",J265,0)</f>
        <v>0</v>
      </c>
      <c r="BI265" s="205">
        <f>IF(N265="nulová",J265,0)</f>
        <v>0</v>
      </c>
      <c r="BJ265" s="18" t="s">
        <v>79</v>
      </c>
      <c r="BK265" s="205">
        <f>ROUND(I265*H265,2)</f>
        <v>0</v>
      </c>
      <c r="BL265" s="18" t="s">
        <v>150</v>
      </c>
      <c r="BM265" s="204" t="s">
        <v>665</v>
      </c>
    </row>
    <row r="266" spans="1:65" s="2" customFormat="1" ht="29.25">
      <c r="A266" s="35"/>
      <c r="B266" s="36"/>
      <c r="C266" s="37"/>
      <c r="D266" s="206" t="s">
        <v>152</v>
      </c>
      <c r="E266" s="37"/>
      <c r="F266" s="207" t="s">
        <v>666</v>
      </c>
      <c r="G266" s="37"/>
      <c r="H266" s="37"/>
      <c r="I266" s="116"/>
      <c r="J266" s="37"/>
      <c r="K266" s="37"/>
      <c r="L266" s="40"/>
      <c r="M266" s="208"/>
      <c r="N266" s="209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152</v>
      </c>
      <c r="AU266" s="18" t="s">
        <v>81</v>
      </c>
    </row>
    <row r="267" spans="1:65" s="13" customFormat="1">
      <c r="B267" s="210"/>
      <c r="C267" s="211"/>
      <c r="D267" s="206" t="s">
        <v>154</v>
      </c>
      <c r="E267" s="212" t="s">
        <v>19</v>
      </c>
      <c r="F267" s="213" t="s">
        <v>667</v>
      </c>
      <c r="G267" s="211"/>
      <c r="H267" s="214">
        <v>111.49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154</v>
      </c>
      <c r="AU267" s="220" t="s">
        <v>81</v>
      </c>
      <c r="AV267" s="13" t="s">
        <v>81</v>
      </c>
      <c r="AW267" s="13" t="s">
        <v>34</v>
      </c>
      <c r="AX267" s="13" t="s">
        <v>79</v>
      </c>
      <c r="AY267" s="220" t="s">
        <v>143</v>
      </c>
    </row>
    <row r="268" spans="1:65" s="2" customFormat="1" ht="21.75" customHeight="1">
      <c r="A268" s="35"/>
      <c r="B268" s="36"/>
      <c r="C268" s="232" t="s">
        <v>668</v>
      </c>
      <c r="D268" s="232" t="s">
        <v>234</v>
      </c>
      <c r="E268" s="233" t="s">
        <v>669</v>
      </c>
      <c r="F268" s="234" t="s">
        <v>670</v>
      </c>
      <c r="G268" s="235" t="s">
        <v>345</v>
      </c>
      <c r="H268" s="236">
        <v>111.49</v>
      </c>
      <c r="I268" s="237"/>
      <c r="J268" s="238">
        <f>ROUND(I268*H268,2)</f>
        <v>0</v>
      </c>
      <c r="K268" s="234" t="s">
        <v>149</v>
      </c>
      <c r="L268" s="239"/>
      <c r="M268" s="240" t="s">
        <v>19</v>
      </c>
      <c r="N268" s="241" t="s">
        <v>43</v>
      </c>
      <c r="O268" s="65"/>
      <c r="P268" s="202">
        <f>O268*H268</f>
        <v>0</v>
      </c>
      <c r="Q268" s="202">
        <v>1.06E-3</v>
      </c>
      <c r="R268" s="202">
        <f>Q268*H268</f>
        <v>0.11817939999999999</v>
      </c>
      <c r="S268" s="202">
        <v>0</v>
      </c>
      <c r="T268" s="203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4" t="s">
        <v>193</v>
      </c>
      <c r="AT268" s="204" t="s">
        <v>234</v>
      </c>
      <c r="AU268" s="204" t="s">
        <v>81</v>
      </c>
      <c r="AY268" s="18" t="s">
        <v>143</v>
      </c>
      <c r="BE268" s="205">
        <f>IF(N268="základní",J268,0)</f>
        <v>0</v>
      </c>
      <c r="BF268" s="205">
        <f>IF(N268="snížená",J268,0)</f>
        <v>0</v>
      </c>
      <c r="BG268" s="205">
        <f>IF(N268="zákl. přenesená",J268,0)</f>
        <v>0</v>
      </c>
      <c r="BH268" s="205">
        <f>IF(N268="sníž. přenesená",J268,0)</f>
        <v>0</v>
      </c>
      <c r="BI268" s="205">
        <f>IF(N268="nulová",J268,0)</f>
        <v>0</v>
      </c>
      <c r="BJ268" s="18" t="s">
        <v>79</v>
      </c>
      <c r="BK268" s="205">
        <f>ROUND(I268*H268,2)</f>
        <v>0</v>
      </c>
      <c r="BL268" s="18" t="s">
        <v>150</v>
      </c>
      <c r="BM268" s="204" t="s">
        <v>671</v>
      </c>
    </row>
    <row r="269" spans="1:65" s="2" customFormat="1" ht="19.5">
      <c r="A269" s="35"/>
      <c r="B269" s="36"/>
      <c r="C269" s="37"/>
      <c r="D269" s="206" t="s">
        <v>152</v>
      </c>
      <c r="E269" s="37"/>
      <c r="F269" s="207" t="s">
        <v>670</v>
      </c>
      <c r="G269" s="37"/>
      <c r="H269" s="37"/>
      <c r="I269" s="116"/>
      <c r="J269" s="37"/>
      <c r="K269" s="37"/>
      <c r="L269" s="40"/>
      <c r="M269" s="208"/>
      <c r="N269" s="209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152</v>
      </c>
      <c r="AU269" s="18" t="s">
        <v>81</v>
      </c>
    </row>
    <row r="270" spans="1:65" s="2" customFormat="1" ht="21.75" customHeight="1">
      <c r="A270" s="35"/>
      <c r="B270" s="36"/>
      <c r="C270" s="193" t="s">
        <v>672</v>
      </c>
      <c r="D270" s="193" t="s">
        <v>145</v>
      </c>
      <c r="E270" s="194" t="s">
        <v>673</v>
      </c>
      <c r="F270" s="195" t="s">
        <v>674</v>
      </c>
      <c r="G270" s="196" t="s">
        <v>345</v>
      </c>
      <c r="H270" s="197">
        <v>1</v>
      </c>
      <c r="I270" s="198"/>
      <c r="J270" s="199">
        <f>ROUND(I270*H270,2)</f>
        <v>0</v>
      </c>
      <c r="K270" s="195" t="s">
        <v>149</v>
      </c>
      <c r="L270" s="40"/>
      <c r="M270" s="200" t="s">
        <v>19</v>
      </c>
      <c r="N270" s="201" t="s">
        <v>43</v>
      </c>
      <c r="O270" s="65"/>
      <c r="P270" s="202">
        <f>O270*H270</f>
        <v>0</v>
      </c>
      <c r="Q270" s="202">
        <v>2.6800000000000001E-3</v>
      </c>
      <c r="R270" s="202">
        <f>Q270*H270</f>
        <v>2.6800000000000001E-3</v>
      </c>
      <c r="S270" s="202">
        <v>0</v>
      </c>
      <c r="T270" s="203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4" t="s">
        <v>150</v>
      </c>
      <c r="AT270" s="204" t="s">
        <v>145</v>
      </c>
      <c r="AU270" s="204" t="s">
        <v>81</v>
      </c>
      <c r="AY270" s="18" t="s">
        <v>143</v>
      </c>
      <c r="BE270" s="205">
        <f>IF(N270="základní",J270,0)</f>
        <v>0</v>
      </c>
      <c r="BF270" s="205">
        <f>IF(N270="snížená",J270,0)</f>
        <v>0</v>
      </c>
      <c r="BG270" s="205">
        <f>IF(N270="zákl. přenesená",J270,0)</f>
        <v>0</v>
      </c>
      <c r="BH270" s="205">
        <f>IF(N270="sníž. přenesená",J270,0)</f>
        <v>0</v>
      </c>
      <c r="BI270" s="205">
        <f>IF(N270="nulová",J270,0)</f>
        <v>0</v>
      </c>
      <c r="BJ270" s="18" t="s">
        <v>79</v>
      </c>
      <c r="BK270" s="205">
        <f>ROUND(I270*H270,2)</f>
        <v>0</v>
      </c>
      <c r="BL270" s="18" t="s">
        <v>150</v>
      </c>
      <c r="BM270" s="204" t="s">
        <v>675</v>
      </c>
    </row>
    <row r="271" spans="1:65" s="2" customFormat="1" ht="29.25">
      <c r="A271" s="35"/>
      <c r="B271" s="36"/>
      <c r="C271" s="37"/>
      <c r="D271" s="206" t="s">
        <v>152</v>
      </c>
      <c r="E271" s="37"/>
      <c r="F271" s="207" t="s">
        <v>676</v>
      </c>
      <c r="G271" s="37"/>
      <c r="H271" s="37"/>
      <c r="I271" s="116"/>
      <c r="J271" s="37"/>
      <c r="K271" s="37"/>
      <c r="L271" s="40"/>
      <c r="M271" s="208"/>
      <c r="N271" s="209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152</v>
      </c>
      <c r="AU271" s="18" t="s">
        <v>81</v>
      </c>
    </row>
    <row r="272" spans="1:65" s="2" customFormat="1" ht="16.5" customHeight="1">
      <c r="A272" s="35"/>
      <c r="B272" s="36"/>
      <c r="C272" s="193" t="s">
        <v>677</v>
      </c>
      <c r="D272" s="193" t="s">
        <v>145</v>
      </c>
      <c r="E272" s="194" t="s">
        <v>678</v>
      </c>
      <c r="F272" s="195" t="s">
        <v>679</v>
      </c>
      <c r="G272" s="196" t="s">
        <v>345</v>
      </c>
      <c r="H272" s="197">
        <v>111.49</v>
      </c>
      <c r="I272" s="198"/>
      <c r="J272" s="199">
        <f>ROUND(I272*H272,2)</f>
        <v>0</v>
      </c>
      <c r="K272" s="195" t="s">
        <v>149</v>
      </c>
      <c r="L272" s="40"/>
      <c r="M272" s="200" t="s">
        <v>19</v>
      </c>
      <c r="N272" s="201" t="s">
        <v>43</v>
      </c>
      <c r="O272" s="65"/>
      <c r="P272" s="202">
        <f>O272*H272</f>
        <v>0</v>
      </c>
      <c r="Q272" s="202">
        <v>0</v>
      </c>
      <c r="R272" s="202">
        <f>Q272*H272</f>
        <v>0</v>
      </c>
      <c r="S272" s="202">
        <v>0</v>
      </c>
      <c r="T272" s="203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4" t="s">
        <v>150</v>
      </c>
      <c r="AT272" s="204" t="s">
        <v>145</v>
      </c>
      <c r="AU272" s="204" t="s">
        <v>81</v>
      </c>
      <c r="AY272" s="18" t="s">
        <v>143</v>
      </c>
      <c r="BE272" s="205">
        <f>IF(N272="základní",J272,0)</f>
        <v>0</v>
      </c>
      <c r="BF272" s="205">
        <f>IF(N272="snížená",J272,0)</f>
        <v>0</v>
      </c>
      <c r="BG272" s="205">
        <f>IF(N272="zákl. přenesená",J272,0)</f>
        <v>0</v>
      </c>
      <c r="BH272" s="205">
        <f>IF(N272="sníž. přenesená",J272,0)</f>
        <v>0</v>
      </c>
      <c r="BI272" s="205">
        <f>IF(N272="nulová",J272,0)</f>
        <v>0</v>
      </c>
      <c r="BJ272" s="18" t="s">
        <v>79</v>
      </c>
      <c r="BK272" s="205">
        <f>ROUND(I272*H272,2)</f>
        <v>0</v>
      </c>
      <c r="BL272" s="18" t="s">
        <v>150</v>
      </c>
      <c r="BM272" s="204" t="s">
        <v>680</v>
      </c>
    </row>
    <row r="273" spans="1:65" s="2" customFormat="1">
      <c r="A273" s="35"/>
      <c r="B273" s="36"/>
      <c r="C273" s="37"/>
      <c r="D273" s="206" t="s">
        <v>152</v>
      </c>
      <c r="E273" s="37"/>
      <c r="F273" s="207" t="s">
        <v>681</v>
      </c>
      <c r="G273" s="37"/>
      <c r="H273" s="37"/>
      <c r="I273" s="116"/>
      <c r="J273" s="37"/>
      <c r="K273" s="37"/>
      <c r="L273" s="40"/>
      <c r="M273" s="208"/>
      <c r="N273" s="209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152</v>
      </c>
      <c r="AU273" s="18" t="s">
        <v>81</v>
      </c>
    </row>
    <row r="274" spans="1:65" s="2" customFormat="1" ht="16.5" customHeight="1">
      <c r="A274" s="35"/>
      <c r="B274" s="36"/>
      <c r="C274" s="193" t="s">
        <v>682</v>
      </c>
      <c r="D274" s="193" t="s">
        <v>145</v>
      </c>
      <c r="E274" s="194" t="s">
        <v>683</v>
      </c>
      <c r="F274" s="195" t="s">
        <v>684</v>
      </c>
      <c r="G274" s="196" t="s">
        <v>345</v>
      </c>
      <c r="H274" s="197">
        <v>1</v>
      </c>
      <c r="I274" s="198"/>
      <c r="J274" s="199">
        <f>ROUND(I274*H274,2)</f>
        <v>0</v>
      </c>
      <c r="K274" s="195" t="s">
        <v>149</v>
      </c>
      <c r="L274" s="40"/>
      <c r="M274" s="200" t="s">
        <v>19</v>
      </c>
      <c r="N274" s="201" t="s">
        <v>43</v>
      </c>
      <c r="O274" s="65"/>
      <c r="P274" s="202">
        <f>O274*H274</f>
        <v>0</v>
      </c>
      <c r="Q274" s="202">
        <v>0</v>
      </c>
      <c r="R274" s="202">
        <f>Q274*H274</f>
        <v>0</v>
      </c>
      <c r="S274" s="202">
        <v>0</v>
      </c>
      <c r="T274" s="20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4" t="s">
        <v>150</v>
      </c>
      <c r="AT274" s="204" t="s">
        <v>145</v>
      </c>
      <c r="AU274" s="204" t="s">
        <v>81</v>
      </c>
      <c r="AY274" s="18" t="s">
        <v>143</v>
      </c>
      <c r="BE274" s="205">
        <f>IF(N274="základní",J274,0)</f>
        <v>0</v>
      </c>
      <c r="BF274" s="205">
        <f>IF(N274="snížená",J274,0)</f>
        <v>0</v>
      </c>
      <c r="BG274" s="205">
        <f>IF(N274="zákl. přenesená",J274,0)</f>
        <v>0</v>
      </c>
      <c r="BH274" s="205">
        <f>IF(N274="sníž. přenesená",J274,0)</f>
        <v>0</v>
      </c>
      <c r="BI274" s="205">
        <f>IF(N274="nulová",J274,0)</f>
        <v>0</v>
      </c>
      <c r="BJ274" s="18" t="s">
        <v>79</v>
      </c>
      <c r="BK274" s="205">
        <f>ROUND(I274*H274,2)</f>
        <v>0</v>
      </c>
      <c r="BL274" s="18" t="s">
        <v>150</v>
      </c>
      <c r="BM274" s="204" t="s">
        <v>685</v>
      </c>
    </row>
    <row r="275" spans="1:65" s="2" customFormat="1">
      <c r="A275" s="35"/>
      <c r="B275" s="36"/>
      <c r="C275" s="37"/>
      <c r="D275" s="206" t="s">
        <v>152</v>
      </c>
      <c r="E275" s="37"/>
      <c r="F275" s="207" t="s">
        <v>686</v>
      </c>
      <c r="G275" s="37"/>
      <c r="H275" s="37"/>
      <c r="I275" s="116"/>
      <c r="J275" s="37"/>
      <c r="K275" s="37"/>
      <c r="L275" s="40"/>
      <c r="M275" s="208"/>
      <c r="N275" s="209"/>
      <c r="O275" s="65"/>
      <c r="P275" s="65"/>
      <c r="Q275" s="65"/>
      <c r="R275" s="65"/>
      <c r="S275" s="65"/>
      <c r="T275" s="66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152</v>
      </c>
      <c r="AU275" s="18" t="s">
        <v>81</v>
      </c>
    </row>
    <row r="276" spans="1:65" s="2" customFormat="1" ht="21.75" customHeight="1">
      <c r="A276" s="35"/>
      <c r="B276" s="36"/>
      <c r="C276" s="193" t="s">
        <v>687</v>
      </c>
      <c r="D276" s="193" t="s">
        <v>145</v>
      </c>
      <c r="E276" s="194" t="s">
        <v>688</v>
      </c>
      <c r="F276" s="195" t="s">
        <v>689</v>
      </c>
      <c r="G276" s="196" t="s">
        <v>196</v>
      </c>
      <c r="H276" s="197">
        <v>1</v>
      </c>
      <c r="I276" s="198"/>
      <c r="J276" s="199">
        <f>ROUND(I276*H276,2)</f>
        <v>0</v>
      </c>
      <c r="K276" s="195" t="s">
        <v>149</v>
      </c>
      <c r="L276" s="40"/>
      <c r="M276" s="200" t="s">
        <v>19</v>
      </c>
      <c r="N276" s="201" t="s">
        <v>43</v>
      </c>
      <c r="O276" s="65"/>
      <c r="P276" s="202">
        <f>O276*H276</f>
        <v>0</v>
      </c>
      <c r="Q276" s="202">
        <v>4.0050000000000002E-2</v>
      </c>
      <c r="R276" s="202">
        <f>Q276*H276</f>
        <v>4.0050000000000002E-2</v>
      </c>
      <c r="S276" s="202">
        <v>0</v>
      </c>
      <c r="T276" s="203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4" t="s">
        <v>150</v>
      </c>
      <c r="AT276" s="204" t="s">
        <v>145</v>
      </c>
      <c r="AU276" s="204" t="s">
        <v>81</v>
      </c>
      <c r="AY276" s="18" t="s">
        <v>143</v>
      </c>
      <c r="BE276" s="205">
        <f>IF(N276="základní",J276,0)</f>
        <v>0</v>
      </c>
      <c r="BF276" s="205">
        <f>IF(N276="snížená",J276,0)</f>
        <v>0</v>
      </c>
      <c r="BG276" s="205">
        <f>IF(N276="zákl. přenesená",J276,0)</f>
        <v>0</v>
      </c>
      <c r="BH276" s="205">
        <f>IF(N276="sníž. přenesená",J276,0)</f>
        <v>0</v>
      </c>
      <c r="BI276" s="205">
        <f>IF(N276="nulová",J276,0)</f>
        <v>0</v>
      </c>
      <c r="BJ276" s="18" t="s">
        <v>79</v>
      </c>
      <c r="BK276" s="205">
        <f>ROUND(I276*H276,2)</f>
        <v>0</v>
      </c>
      <c r="BL276" s="18" t="s">
        <v>150</v>
      </c>
      <c r="BM276" s="204" t="s">
        <v>690</v>
      </c>
    </row>
    <row r="277" spans="1:65" s="2" customFormat="1" ht="29.25">
      <c r="A277" s="35"/>
      <c r="B277" s="36"/>
      <c r="C277" s="37"/>
      <c r="D277" s="206" t="s">
        <v>152</v>
      </c>
      <c r="E277" s="37"/>
      <c r="F277" s="207" t="s">
        <v>691</v>
      </c>
      <c r="G277" s="37"/>
      <c r="H277" s="37"/>
      <c r="I277" s="116"/>
      <c r="J277" s="37"/>
      <c r="K277" s="37"/>
      <c r="L277" s="40"/>
      <c r="M277" s="208"/>
      <c r="N277" s="209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152</v>
      </c>
      <c r="AU277" s="18" t="s">
        <v>81</v>
      </c>
    </row>
    <row r="278" spans="1:65" s="2" customFormat="1" ht="21.75" customHeight="1">
      <c r="A278" s="35"/>
      <c r="B278" s="36"/>
      <c r="C278" s="193" t="s">
        <v>692</v>
      </c>
      <c r="D278" s="193" t="s">
        <v>145</v>
      </c>
      <c r="E278" s="194" t="s">
        <v>693</v>
      </c>
      <c r="F278" s="195" t="s">
        <v>694</v>
      </c>
      <c r="G278" s="196" t="s">
        <v>196</v>
      </c>
      <c r="H278" s="197">
        <v>1</v>
      </c>
      <c r="I278" s="198"/>
      <c r="J278" s="199">
        <f>ROUND(I278*H278,2)</f>
        <v>0</v>
      </c>
      <c r="K278" s="195" t="s">
        <v>149</v>
      </c>
      <c r="L278" s="40"/>
      <c r="M278" s="200" t="s">
        <v>19</v>
      </c>
      <c r="N278" s="201" t="s">
        <v>43</v>
      </c>
      <c r="O278" s="65"/>
      <c r="P278" s="202">
        <f>O278*H278</f>
        <v>0</v>
      </c>
      <c r="Q278" s="202">
        <v>1.1950000000000001E-2</v>
      </c>
      <c r="R278" s="202">
        <f>Q278*H278</f>
        <v>1.1950000000000001E-2</v>
      </c>
      <c r="S278" s="202">
        <v>0</v>
      </c>
      <c r="T278" s="203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4" t="s">
        <v>150</v>
      </c>
      <c r="AT278" s="204" t="s">
        <v>145</v>
      </c>
      <c r="AU278" s="204" t="s">
        <v>81</v>
      </c>
      <c r="AY278" s="18" t="s">
        <v>143</v>
      </c>
      <c r="BE278" s="205">
        <f>IF(N278="základní",J278,0)</f>
        <v>0</v>
      </c>
      <c r="BF278" s="205">
        <f>IF(N278="snížená",J278,0)</f>
        <v>0</v>
      </c>
      <c r="BG278" s="205">
        <f>IF(N278="zákl. přenesená",J278,0)</f>
        <v>0</v>
      </c>
      <c r="BH278" s="205">
        <f>IF(N278="sníž. přenesená",J278,0)</f>
        <v>0</v>
      </c>
      <c r="BI278" s="205">
        <f>IF(N278="nulová",J278,0)</f>
        <v>0</v>
      </c>
      <c r="BJ278" s="18" t="s">
        <v>79</v>
      </c>
      <c r="BK278" s="205">
        <f>ROUND(I278*H278,2)</f>
        <v>0</v>
      </c>
      <c r="BL278" s="18" t="s">
        <v>150</v>
      </c>
      <c r="BM278" s="204" t="s">
        <v>695</v>
      </c>
    </row>
    <row r="279" spans="1:65" s="2" customFormat="1" ht="19.5">
      <c r="A279" s="35"/>
      <c r="B279" s="36"/>
      <c r="C279" s="37"/>
      <c r="D279" s="206" t="s">
        <v>152</v>
      </c>
      <c r="E279" s="37"/>
      <c r="F279" s="207" t="s">
        <v>696</v>
      </c>
      <c r="G279" s="37"/>
      <c r="H279" s="37"/>
      <c r="I279" s="116"/>
      <c r="J279" s="37"/>
      <c r="K279" s="37"/>
      <c r="L279" s="40"/>
      <c r="M279" s="208"/>
      <c r="N279" s="209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152</v>
      </c>
      <c r="AU279" s="18" t="s">
        <v>81</v>
      </c>
    </row>
    <row r="280" spans="1:65" s="2" customFormat="1" ht="21.75" customHeight="1">
      <c r="A280" s="35"/>
      <c r="B280" s="36"/>
      <c r="C280" s="193" t="s">
        <v>697</v>
      </c>
      <c r="D280" s="193" t="s">
        <v>145</v>
      </c>
      <c r="E280" s="194" t="s">
        <v>698</v>
      </c>
      <c r="F280" s="195" t="s">
        <v>694</v>
      </c>
      <c r="G280" s="196" t="s">
        <v>196</v>
      </c>
      <c r="H280" s="197">
        <v>1</v>
      </c>
      <c r="I280" s="198"/>
      <c r="J280" s="199">
        <f>ROUND(I280*H280,2)</f>
        <v>0</v>
      </c>
      <c r="K280" s="195" t="s">
        <v>19</v>
      </c>
      <c r="L280" s="40"/>
      <c r="M280" s="200" t="s">
        <v>19</v>
      </c>
      <c r="N280" s="201" t="s">
        <v>43</v>
      </c>
      <c r="O280" s="65"/>
      <c r="P280" s="202">
        <f>O280*H280</f>
        <v>0</v>
      </c>
      <c r="Q280" s="202">
        <v>1.1950000000000001E-2</v>
      </c>
      <c r="R280" s="202">
        <f>Q280*H280</f>
        <v>1.1950000000000001E-2</v>
      </c>
      <c r="S280" s="202">
        <v>0</v>
      </c>
      <c r="T280" s="203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4" t="s">
        <v>150</v>
      </c>
      <c r="AT280" s="204" t="s">
        <v>145</v>
      </c>
      <c r="AU280" s="204" t="s">
        <v>81</v>
      </c>
      <c r="AY280" s="18" t="s">
        <v>143</v>
      </c>
      <c r="BE280" s="205">
        <f>IF(N280="základní",J280,0)</f>
        <v>0</v>
      </c>
      <c r="BF280" s="205">
        <f>IF(N280="snížená",J280,0)</f>
        <v>0</v>
      </c>
      <c r="BG280" s="205">
        <f>IF(N280="zákl. přenesená",J280,0)</f>
        <v>0</v>
      </c>
      <c r="BH280" s="205">
        <f>IF(N280="sníž. přenesená",J280,0)</f>
        <v>0</v>
      </c>
      <c r="BI280" s="205">
        <f>IF(N280="nulová",J280,0)</f>
        <v>0</v>
      </c>
      <c r="BJ280" s="18" t="s">
        <v>79</v>
      </c>
      <c r="BK280" s="205">
        <f>ROUND(I280*H280,2)</f>
        <v>0</v>
      </c>
      <c r="BL280" s="18" t="s">
        <v>150</v>
      </c>
      <c r="BM280" s="204" t="s">
        <v>699</v>
      </c>
    </row>
    <row r="281" spans="1:65" s="2" customFormat="1" ht="29.25">
      <c r="A281" s="35"/>
      <c r="B281" s="36"/>
      <c r="C281" s="37"/>
      <c r="D281" s="206" t="s">
        <v>152</v>
      </c>
      <c r="E281" s="37"/>
      <c r="F281" s="207" t="s">
        <v>700</v>
      </c>
      <c r="G281" s="37"/>
      <c r="H281" s="37"/>
      <c r="I281" s="116"/>
      <c r="J281" s="37"/>
      <c r="K281" s="37"/>
      <c r="L281" s="40"/>
      <c r="M281" s="208"/>
      <c r="N281" s="209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152</v>
      </c>
      <c r="AU281" s="18" t="s">
        <v>81</v>
      </c>
    </row>
    <row r="282" spans="1:65" s="2" customFormat="1" ht="21.75" customHeight="1">
      <c r="A282" s="35"/>
      <c r="B282" s="36"/>
      <c r="C282" s="193" t="s">
        <v>701</v>
      </c>
      <c r="D282" s="193" t="s">
        <v>145</v>
      </c>
      <c r="E282" s="194" t="s">
        <v>702</v>
      </c>
      <c r="F282" s="195" t="s">
        <v>703</v>
      </c>
      <c r="G282" s="196" t="s">
        <v>196</v>
      </c>
      <c r="H282" s="197">
        <v>1</v>
      </c>
      <c r="I282" s="198"/>
      <c r="J282" s="199">
        <f>ROUND(I282*H282,2)</f>
        <v>0</v>
      </c>
      <c r="K282" s="195" t="s">
        <v>149</v>
      </c>
      <c r="L282" s="40"/>
      <c r="M282" s="200" t="s">
        <v>19</v>
      </c>
      <c r="N282" s="201" t="s">
        <v>43</v>
      </c>
      <c r="O282" s="65"/>
      <c r="P282" s="202">
        <f>O282*H282</f>
        <v>0</v>
      </c>
      <c r="Q282" s="202">
        <v>0</v>
      </c>
      <c r="R282" s="202">
        <f>Q282*H282</f>
        <v>0</v>
      </c>
      <c r="S282" s="202">
        <v>0</v>
      </c>
      <c r="T282" s="203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04" t="s">
        <v>150</v>
      </c>
      <c r="AT282" s="204" t="s">
        <v>145</v>
      </c>
      <c r="AU282" s="204" t="s">
        <v>81</v>
      </c>
      <c r="AY282" s="18" t="s">
        <v>143</v>
      </c>
      <c r="BE282" s="205">
        <f>IF(N282="základní",J282,0)</f>
        <v>0</v>
      </c>
      <c r="BF282" s="205">
        <f>IF(N282="snížená",J282,0)</f>
        <v>0</v>
      </c>
      <c r="BG282" s="205">
        <f>IF(N282="zákl. přenesená",J282,0)</f>
        <v>0</v>
      </c>
      <c r="BH282" s="205">
        <f>IF(N282="sníž. přenesená",J282,0)</f>
        <v>0</v>
      </c>
      <c r="BI282" s="205">
        <f>IF(N282="nulová",J282,0)</f>
        <v>0</v>
      </c>
      <c r="BJ282" s="18" t="s">
        <v>79</v>
      </c>
      <c r="BK282" s="205">
        <f>ROUND(I282*H282,2)</f>
        <v>0</v>
      </c>
      <c r="BL282" s="18" t="s">
        <v>150</v>
      </c>
      <c r="BM282" s="204" t="s">
        <v>704</v>
      </c>
    </row>
    <row r="283" spans="1:65" s="2" customFormat="1" ht="29.25">
      <c r="A283" s="35"/>
      <c r="B283" s="36"/>
      <c r="C283" s="37"/>
      <c r="D283" s="206" t="s">
        <v>152</v>
      </c>
      <c r="E283" s="37"/>
      <c r="F283" s="207" t="s">
        <v>705</v>
      </c>
      <c r="G283" s="37"/>
      <c r="H283" s="37"/>
      <c r="I283" s="116"/>
      <c r="J283" s="37"/>
      <c r="K283" s="37"/>
      <c r="L283" s="40"/>
      <c r="M283" s="208"/>
      <c r="N283" s="209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152</v>
      </c>
      <c r="AU283" s="18" t="s">
        <v>81</v>
      </c>
    </row>
    <row r="284" spans="1:65" s="2" customFormat="1" ht="21.75" customHeight="1">
      <c r="A284" s="35"/>
      <c r="B284" s="36"/>
      <c r="C284" s="193" t="s">
        <v>706</v>
      </c>
      <c r="D284" s="193" t="s">
        <v>145</v>
      </c>
      <c r="E284" s="194" t="s">
        <v>707</v>
      </c>
      <c r="F284" s="195" t="s">
        <v>708</v>
      </c>
      <c r="G284" s="196" t="s">
        <v>196</v>
      </c>
      <c r="H284" s="197">
        <v>1</v>
      </c>
      <c r="I284" s="198"/>
      <c r="J284" s="199">
        <f>ROUND(I284*H284,2)</f>
        <v>0</v>
      </c>
      <c r="K284" s="195" t="s">
        <v>709</v>
      </c>
      <c r="L284" s="40"/>
      <c r="M284" s="200" t="s">
        <v>19</v>
      </c>
      <c r="N284" s="201" t="s">
        <v>43</v>
      </c>
      <c r="O284" s="65"/>
      <c r="P284" s="202">
        <f>O284*H284</f>
        <v>0</v>
      </c>
      <c r="Q284" s="202">
        <v>1.9400000000000001E-3</v>
      </c>
      <c r="R284" s="202">
        <f>Q284*H284</f>
        <v>1.9400000000000001E-3</v>
      </c>
      <c r="S284" s="202">
        <v>0</v>
      </c>
      <c r="T284" s="203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4" t="s">
        <v>150</v>
      </c>
      <c r="AT284" s="204" t="s">
        <v>145</v>
      </c>
      <c r="AU284" s="204" t="s">
        <v>81</v>
      </c>
      <c r="AY284" s="18" t="s">
        <v>143</v>
      </c>
      <c r="BE284" s="205">
        <f>IF(N284="základní",J284,0)</f>
        <v>0</v>
      </c>
      <c r="BF284" s="205">
        <f>IF(N284="snížená",J284,0)</f>
        <v>0</v>
      </c>
      <c r="BG284" s="205">
        <f>IF(N284="zákl. přenesená",J284,0)</f>
        <v>0</v>
      </c>
      <c r="BH284" s="205">
        <f>IF(N284="sníž. přenesená",J284,0)</f>
        <v>0</v>
      </c>
      <c r="BI284" s="205">
        <f>IF(N284="nulová",J284,0)</f>
        <v>0</v>
      </c>
      <c r="BJ284" s="18" t="s">
        <v>79</v>
      </c>
      <c r="BK284" s="205">
        <f>ROUND(I284*H284,2)</f>
        <v>0</v>
      </c>
      <c r="BL284" s="18" t="s">
        <v>150</v>
      </c>
      <c r="BM284" s="204" t="s">
        <v>710</v>
      </c>
    </row>
    <row r="285" spans="1:65" s="2" customFormat="1" ht="19.5">
      <c r="A285" s="35"/>
      <c r="B285" s="36"/>
      <c r="C285" s="37"/>
      <c r="D285" s="206" t="s">
        <v>152</v>
      </c>
      <c r="E285" s="37"/>
      <c r="F285" s="207" t="s">
        <v>711</v>
      </c>
      <c r="G285" s="37"/>
      <c r="H285" s="37"/>
      <c r="I285" s="116"/>
      <c r="J285" s="37"/>
      <c r="K285" s="37"/>
      <c r="L285" s="40"/>
      <c r="M285" s="208"/>
      <c r="N285" s="209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152</v>
      </c>
      <c r="AU285" s="18" t="s">
        <v>81</v>
      </c>
    </row>
    <row r="286" spans="1:65" s="2" customFormat="1" ht="21.75" customHeight="1">
      <c r="A286" s="35"/>
      <c r="B286" s="36"/>
      <c r="C286" s="193" t="s">
        <v>712</v>
      </c>
      <c r="D286" s="193" t="s">
        <v>145</v>
      </c>
      <c r="E286" s="194" t="s">
        <v>713</v>
      </c>
      <c r="F286" s="195" t="s">
        <v>714</v>
      </c>
      <c r="G286" s="196" t="s">
        <v>148</v>
      </c>
      <c r="H286" s="197">
        <v>0.6</v>
      </c>
      <c r="I286" s="198"/>
      <c r="J286" s="199">
        <f>ROUND(I286*H286,2)</f>
        <v>0</v>
      </c>
      <c r="K286" s="195" t="s">
        <v>149</v>
      </c>
      <c r="L286" s="40"/>
      <c r="M286" s="200" t="s">
        <v>19</v>
      </c>
      <c r="N286" s="201" t="s">
        <v>43</v>
      </c>
      <c r="O286" s="65"/>
      <c r="P286" s="202">
        <f>O286*H286</f>
        <v>0</v>
      </c>
      <c r="Q286" s="202">
        <v>0</v>
      </c>
      <c r="R286" s="202">
        <f>Q286*H286</f>
        <v>0</v>
      </c>
      <c r="S286" s="202">
        <v>0</v>
      </c>
      <c r="T286" s="20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04" t="s">
        <v>150</v>
      </c>
      <c r="AT286" s="204" t="s">
        <v>145</v>
      </c>
      <c r="AU286" s="204" t="s">
        <v>81</v>
      </c>
      <c r="AY286" s="18" t="s">
        <v>143</v>
      </c>
      <c r="BE286" s="205">
        <f>IF(N286="základní",J286,0)</f>
        <v>0</v>
      </c>
      <c r="BF286" s="205">
        <f>IF(N286="snížená",J286,0)</f>
        <v>0</v>
      </c>
      <c r="BG286" s="205">
        <f>IF(N286="zákl. přenesená",J286,0)</f>
        <v>0</v>
      </c>
      <c r="BH286" s="205">
        <f>IF(N286="sníž. přenesená",J286,0)</f>
        <v>0</v>
      </c>
      <c r="BI286" s="205">
        <f>IF(N286="nulová",J286,0)</f>
        <v>0</v>
      </c>
      <c r="BJ286" s="18" t="s">
        <v>79</v>
      </c>
      <c r="BK286" s="205">
        <f>ROUND(I286*H286,2)</f>
        <v>0</v>
      </c>
      <c r="BL286" s="18" t="s">
        <v>150</v>
      </c>
      <c r="BM286" s="204" t="s">
        <v>715</v>
      </c>
    </row>
    <row r="287" spans="1:65" s="2" customFormat="1" ht="19.5">
      <c r="A287" s="35"/>
      <c r="B287" s="36"/>
      <c r="C287" s="37"/>
      <c r="D287" s="206" t="s">
        <v>152</v>
      </c>
      <c r="E287" s="37"/>
      <c r="F287" s="207" t="s">
        <v>716</v>
      </c>
      <c r="G287" s="37"/>
      <c r="H287" s="37"/>
      <c r="I287" s="116"/>
      <c r="J287" s="37"/>
      <c r="K287" s="37"/>
      <c r="L287" s="40"/>
      <c r="M287" s="208"/>
      <c r="N287" s="209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152</v>
      </c>
      <c r="AU287" s="18" t="s">
        <v>81</v>
      </c>
    </row>
    <row r="288" spans="1:65" s="2" customFormat="1" ht="16.5" customHeight="1">
      <c r="A288" s="35"/>
      <c r="B288" s="36"/>
      <c r="C288" s="193" t="s">
        <v>717</v>
      </c>
      <c r="D288" s="193" t="s">
        <v>145</v>
      </c>
      <c r="E288" s="194" t="s">
        <v>718</v>
      </c>
      <c r="F288" s="195" t="s">
        <v>719</v>
      </c>
      <c r="G288" s="196" t="s">
        <v>345</v>
      </c>
      <c r="H288" s="197">
        <v>112.5</v>
      </c>
      <c r="I288" s="198"/>
      <c r="J288" s="199">
        <f>ROUND(I288*H288,2)</f>
        <v>0</v>
      </c>
      <c r="K288" s="195" t="s">
        <v>149</v>
      </c>
      <c r="L288" s="40"/>
      <c r="M288" s="200" t="s">
        <v>19</v>
      </c>
      <c r="N288" s="201" t="s">
        <v>43</v>
      </c>
      <c r="O288" s="65"/>
      <c r="P288" s="202">
        <f>O288*H288</f>
        <v>0</v>
      </c>
      <c r="Q288" s="202">
        <v>1.9000000000000001E-4</v>
      </c>
      <c r="R288" s="202">
        <f>Q288*H288</f>
        <v>2.1375000000000002E-2</v>
      </c>
      <c r="S288" s="202">
        <v>0</v>
      </c>
      <c r="T288" s="203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4" t="s">
        <v>150</v>
      </c>
      <c r="AT288" s="204" t="s">
        <v>145</v>
      </c>
      <c r="AU288" s="204" t="s">
        <v>81</v>
      </c>
      <c r="AY288" s="18" t="s">
        <v>143</v>
      </c>
      <c r="BE288" s="205">
        <f>IF(N288="základní",J288,0)</f>
        <v>0</v>
      </c>
      <c r="BF288" s="205">
        <f>IF(N288="snížená",J288,0)</f>
        <v>0</v>
      </c>
      <c r="BG288" s="205">
        <f>IF(N288="zákl. přenesená",J288,0)</f>
        <v>0</v>
      </c>
      <c r="BH288" s="205">
        <f>IF(N288="sníž. přenesená",J288,0)</f>
        <v>0</v>
      </c>
      <c r="BI288" s="205">
        <f>IF(N288="nulová",J288,0)</f>
        <v>0</v>
      </c>
      <c r="BJ288" s="18" t="s">
        <v>79</v>
      </c>
      <c r="BK288" s="205">
        <f>ROUND(I288*H288,2)</f>
        <v>0</v>
      </c>
      <c r="BL288" s="18" t="s">
        <v>150</v>
      </c>
      <c r="BM288" s="204" t="s">
        <v>720</v>
      </c>
    </row>
    <row r="289" spans="1:65" s="2" customFormat="1">
      <c r="A289" s="35"/>
      <c r="B289" s="36"/>
      <c r="C289" s="37"/>
      <c r="D289" s="206" t="s">
        <v>152</v>
      </c>
      <c r="E289" s="37"/>
      <c r="F289" s="207" t="s">
        <v>721</v>
      </c>
      <c r="G289" s="37"/>
      <c r="H289" s="37"/>
      <c r="I289" s="116"/>
      <c r="J289" s="37"/>
      <c r="K289" s="37"/>
      <c r="L289" s="40"/>
      <c r="M289" s="208"/>
      <c r="N289" s="209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152</v>
      </c>
      <c r="AU289" s="18" t="s">
        <v>81</v>
      </c>
    </row>
    <row r="290" spans="1:65" s="13" customFormat="1">
      <c r="B290" s="210"/>
      <c r="C290" s="211"/>
      <c r="D290" s="206" t="s">
        <v>154</v>
      </c>
      <c r="E290" s="212" t="s">
        <v>19</v>
      </c>
      <c r="F290" s="213" t="s">
        <v>722</v>
      </c>
      <c r="G290" s="211"/>
      <c r="H290" s="214">
        <v>112.5</v>
      </c>
      <c r="I290" s="215"/>
      <c r="J290" s="211"/>
      <c r="K290" s="211"/>
      <c r="L290" s="216"/>
      <c r="M290" s="217"/>
      <c r="N290" s="218"/>
      <c r="O290" s="218"/>
      <c r="P290" s="218"/>
      <c r="Q290" s="218"/>
      <c r="R290" s="218"/>
      <c r="S290" s="218"/>
      <c r="T290" s="219"/>
      <c r="AT290" s="220" t="s">
        <v>154</v>
      </c>
      <c r="AU290" s="220" t="s">
        <v>81</v>
      </c>
      <c r="AV290" s="13" t="s">
        <v>81</v>
      </c>
      <c r="AW290" s="13" t="s">
        <v>34</v>
      </c>
      <c r="AX290" s="13" t="s">
        <v>79</v>
      </c>
      <c r="AY290" s="220" t="s">
        <v>143</v>
      </c>
    </row>
    <row r="291" spans="1:65" s="12" customFormat="1" ht="22.9" customHeight="1">
      <c r="B291" s="177"/>
      <c r="C291" s="178"/>
      <c r="D291" s="179" t="s">
        <v>71</v>
      </c>
      <c r="E291" s="191" t="s">
        <v>199</v>
      </c>
      <c r="F291" s="191" t="s">
        <v>271</v>
      </c>
      <c r="G291" s="178"/>
      <c r="H291" s="178"/>
      <c r="I291" s="181"/>
      <c r="J291" s="192">
        <f>BK291</f>
        <v>0</v>
      </c>
      <c r="K291" s="178"/>
      <c r="L291" s="183"/>
      <c r="M291" s="184"/>
      <c r="N291" s="185"/>
      <c r="O291" s="185"/>
      <c r="P291" s="186">
        <f>SUM(P292:P298)</f>
        <v>0</v>
      </c>
      <c r="Q291" s="185"/>
      <c r="R291" s="186">
        <f>SUM(R292:R298)</f>
        <v>0</v>
      </c>
      <c r="S291" s="185"/>
      <c r="T291" s="187">
        <f>SUM(T292:T298)</f>
        <v>1.4E-2</v>
      </c>
      <c r="AR291" s="188" t="s">
        <v>79</v>
      </c>
      <c r="AT291" s="189" t="s">
        <v>71</v>
      </c>
      <c r="AU291" s="189" t="s">
        <v>79</v>
      </c>
      <c r="AY291" s="188" t="s">
        <v>143</v>
      </c>
      <c r="BK291" s="190">
        <f>SUM(BK292:BK298)</f>
        <v>0</v>
      </c>
    </row>
    <row r="292" spans="1:65" s="2" customFormat="1" ht="16.5" customHeight="1">
      <c r="A292" s="35"/>
      <c r="B292" s="36"/>
      <c r="C292" s="193" t="s">
        <v>723</v>
      </c>
      <c r="D292" s="193" t="s">
        <v>145</v>
      </c>
      <c r="E292" s="194" t="s">
        <v>724</v>
      </c>
      <c r="F292" s="195" t="s">
        <v>725</v>
      </c>
      <c r="G292" s="196" t="s">
        <v>345</v>
      </c>
      <c r="H292" s="197">
        <v>17</v>
      </c>
      <c r="I292" s="198"/>
      <c r="J292" s="199">
        <f>ROUND(I292*H292,2)</f>
        <v>0</v>
      </c>
      <c r="K292" s="195" t="s">
        <v>149</v>
      </c>
      <c r="L292" s="40"/>
      <c r="M292" s="200" t="s">
        <v>19</v>
      </c>
      <c r="N292" s="201" t="s">
        <v>43</v>
      </c>
      <c r="O292" s="65"/>
      <c r="P292" s="202">
        <f>O292*H292</f>
        <v>0</v>
      </c>
      <c r="Q292" s="202">
        <v>0</v>
      </c>
      <c r="R292" s="202">
        <f>Q292*H292</f>
        <v>0</v>
      </c>
      <c r="S292" s="202">
        <v>0</v>
      </c>
      <c r="T292" s="203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4" t="s">
        <v>150</v>
      </c>
      <c r="AT292" s="204" t="s">
        <v>145</v>
      </c>
      <c r="AU292" s="204" t="s">
        <v>81</v>
      </c>
      <c r="AY292" s="18" t="s">
        <v>143</v>
      </c>
      <c r="BE292" s="205">
        <f>IF(N292="základní",J292,0)</f>
        <v>0</v>
      </c>
      <c r="BF292" s="205">
        <f>IF(N292="snížená",J292,0)</f>
        <v>0</v>
      </c>
      <c r="BG292" s="205">
        <f>IF(N292="zákl. přenesená",J292,0)</f>
        <v>0</v>
      </c>
      <c r="BH292" s="205">
        <f>IF(N292="sníž. přenesená",J292,0)</f>
        <v>0</v>
      </c>
      <c r="BI292" s="205">
        <f>IF(N292="nulová",J292,0)</f>
        <v>0</v>
      </c>
      <c r="BJ292" s="18" t="s">
        <v>79</v>
      </c>
      <c r="BK292" s="205">
        <f>ROUND(I292*H292,2)</f>
        <v>0</v>
      </c>
      <c r="BL292" s="18" t="s">
        <v>150</v>
      </c>
      <c r="BM292" s="204" t="s">
        <v>726</v>
      </c>
    </row>
    <row r="293" spans="1:65" s="2" customFormat="1" ht="19.5">
      <c r="A293" s="35"/>
      <c r="B293" s="36"/>
      <c r="C293" s="37"/>
      <c r="D293" s="206" t="s">
        <v>152</v>
      </c>
      <c r="E293" s="37"/>
      <c r="F293" s="207" t="s">
        <v>727</v>
      </c>
      <c r="G293" s="37"/>
      <c r="H293" s="37"/>
      <c r="I293" s="116"/>
      <c r="J293" s="37"/>
      <c r="K293" s="37"/>
      <c r="L293" s="40"/>
      <c r="M293" s="208"/>
      <c r="N293" s="209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152</v>
      </c>
      <c r="AU293" s="18" t="s">
        <v>81</v>
      </c>
    </row>
    <row r="294" spans="1:65" s="13" customFormat="1">
      <c r="B294" s="210"/>
      <c r="C294" s="211"/>
      <c r="D294" s="206" t="s">
        <v>154</v>
      </c>
      <c r="E294" s="212" t="s">
        <v>19</v>
      </c>
      <c r="F294" s="213" t="s">
        <v>728</v>
      </c>
      <c r="G294" s="211"/>
      <c r="H294" s="214">
        <v>17</v>
      </c>
      <c r="I294" s="215"/>
      <c r="J294" s="211"/>
      <c r="K294" s="211"/>
      <c r="L294" s="216"/>
      <c r="M294" s="217"/>
      <c r="N294" s="218"/>
      <c r="O294" s="218"/>
      <c r="P294" s="218"/>
      <c r="Q294" s="218"/>
      <c r="R294" s="218"/>
      <c r="S294" s="218"/>
      <c r="T294" s="219"/>
      <c r="AT294" s="220" t="s">
        <v>154</v>
      </c>
      <c r="AU294" s="220" t="s">
        <v>81</v>
      </c>
      <c r="AV294" s="13" t="s">
        <v>81</v>
      </c>
      <c r="AW294" s="13" t="s">
        <v>34</v>
      </c>
      <c r="AX294" s="13" t="s">
        <v>79</v>
      </c>
      <c r="AY294" s="220" t="s">
        <v>143</v>
      </c>
    </row>
    <row r="295" spans="1:65" s="2" customFormat="1" ht="33" customHeight="1">
      <c r="A295" s="35"/>
      <c r="B295" s="36"/>
      <c r="C295" s="193" t="s">
        <v>729</v>
      </c>
      <c r="D295" s="193" t="s">
        <v>145</v>
      </c>
      <c r="E295" s="194" t="s">
        <v>730</v>
      </c>
      <c r="F295" s="195" t="s">
        <v>731</v>
      </c>
      <c r="G295" s="196" t="s">
        <v>196</v>
      </c>
      <c r="H295" s="197">
        <v>1</v>
      </c>
      <c r="I295" s="198"/>
      <c r="J295" s="199">
        <f>ROUND(I295*H295,2)</f>
        <v>0</v>
      </c>
      <c r="K295" s="195" t="s">
        <v>19</v>
      </c>
      <c r="L295" s="40"/>
      <c r="M295" s="200" t="s">
        <v>19</v>
      </c>
      <c r="N295" s="201" t="s">
        <v>43</v>
      </c>
      <c r="O295" s="65"/>
      <c r="P295" s="202">
        <f>O295*H295</f>
        <v>0</v>
      </c>
      <c r="Q295" s="202">
        <v>0</v>
      </c>
      <c r="R295" s="202">
        <f>Q295*H295</f>
        <v>0</v>
      </c>
      <c r="S295" s="202">
        <v>7.0000000000000001E-3</v>
      </c>
      <c r="T295" s="203">
        <f>S295*H295</f>
        <v>7.0000000000000001E-3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4" t="s">
        <v>150</v>
      </c>
      <c r="AT295" s="204" t="s">
        <v>145</v>
      </c>
      <c r="AU295" s="204" t="s">
        <v>81</v>
      </c>
      <c r="AY295" s="18" t="s">
        <v>143</v>
      </c>
      <c r="BE295" s="205">
        <f>IF(N295="základní",J295,0)</f>
        <v>0</v>
      </c>
      <c r="BF295" s="205">
        <f>IF(N295="snížená",J295,0)</f>
        <v>0</v>
      </c>
      <c r="BG295" s="205">
        <f>IF(N295="zákl. přenesená",J295,0)</f>
        <v>0</v>
      </c>
      <c r="BH295" s="205">
        <f>IF(N295="sníž. přenesená",J295,0)</f>
        <v>0</v>
      </c>
      <c r="BI295" s="205">
        <f>IF(N295="nulová",J295,0)</f>
        <v>0</v>
      </c>
      <c r="BJ295" s="18" t="s">
        <v>79</v>
      </c>
      <c r="BK295" s="205">
        <f>ROUND(I295*H295,2)</f>
        <v>0</v>
      </c>
      <c r="BL295" s="18" t="s">
        <v>150</v>
      </c>
      <c r="BM295" s="204" t="s">
        <v>732</v>
      </c>
    </row>
    <row r="296" spans="1:65" s="2" customFormat="1" ht="19.5">
      <c r="A296" s="35"/>
      <c r="B296" s="36"/>
      <c r="C296" s="37"/>
      <c r="D296" s="206" t="s">
        <v>152</v>
      </c>
      <c r="E296" s="37"/>
      <c r="F296" s="207" t="s">
        <v>731</v>
      </c>
      <c r="G296" s="37"/>
      <c r="H296" s="37"/>
      <c r="I296" s="116"/>
      <c r="J296" s="37"/>
      <c r="K296" s="37"/>
      <c r="L296" s="40"/>
      <c r="M296" s="208"/>
      <c r="N296" s="209"/>
      <c r="O296" s="65"/>
      <c r="P296" s="65"/>
      <c r="Q296" s="65"/>
      <c r="R296" s="65"/>
      <c r="S296" s="65"/>
      <c r="T296" s="66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152</v>
      </c>
      <c r="AU296" s="18" t="s">
        <v>81</v>
      </c>
    </row>
    <row r="297" spans="1:65" s="2" customFormat="1" ht="33" customHeight="1">
      <c r="A297" s="35"/>
      <c r="B297" s="36"/>
      <c r="C297" s="193" t="s">
        <v>733</v>
      </c>
      <c r="D297" s="193" t="s">
        <v>145</v>
      </c>
      <c r="E297" s="194" t="s">
        <v>734</v>
      </c>
      <c r="F297" s="195" t="s">
        <v>731</v>
      </c>
      <c r="G297" s="196" t="s">
        <v>202</v>
      </c>
      <c r="H297" s="197">
        <v>1</v>
      </c>
      <c r="I297" s="198"/>
      <c r="J297" s="199">
        <f>ROUND(I297*H297,2)</f>
        <v>0</v>
      </c>
      <c r="K297" s="195" t="s">
        <v>19</v>
      </c>
      <c r="L297" s="40"/>
      <c r="M297" s="200" t="s">
        <v>19</v>
      </c>
      <c r="N297" s="201" t="s">
        <v>43</v>
      </c>
      <c r="O297" s="65"/>
      <c r="P297" s="202">
        <f>O297*H297</f>
        <v>0</v>
      </c>
      <c r="Q297" s="202">
        <v>0</v>
      </c>
      <c r="R297" s="202">
        <f>Q297*H297</f>
        <v>0</v>
      </c>
      <c r="S297" s="202">
        <v>7.0000000000000001E-3</v>
      </c>
      <c r="T297" s="203">
        <f>S297*H297</f>
        <v>7.0000000000000001E-3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4" t="s">
        <v>150</v>
      </c>
      <c r="AT297" s="204" t="s">
        <v>145</v>
      </c>
      <c r="AU297" s="204" t="s">
        <v>81</v>
      </c>
      <c r="AY297" s="18" t="s">
        <v>143</v>
      </c>
      <c r="BE297" s="205">
        <f>IF(N297="základní",J297,0)</f>
        <v>0</v>
      </c>
      <c r="BF297" s="205">
        <f>IF(N297="snížená",J297,0)</f>
        <v>0</v>
      </c>
      <c r="BG297" s="205">
        <f>IF(N297="zákl. přenesená",J297,0)</f>
        <v>0</v>
      </c>
      <c r="BH297" s="205">
        <f>IF(N297="sníž. přenesená",J297,0)</f>
        <v>0</v>
      </c>
      <c r="BI297" s="205">
        <f>IF(N297="nulová",J297,0)</f>
        <v>0</v>
      </c>
      <c r="BJ297" s="18" t="s">
        <v>79</v>
      </c>
      <c r="BK297" s="205">
        <f>ROUND(I297*H297,2)</f>
        <v>0</v>
      </c>
      <c r="BL297" s="18" t="s">
        <v>150</v>
      </c>
      <c r="BM297" s="204" t="s">
        <v>735</v>
      </c>
    </row>
    <row r="298" spans="1:65" s="2" customFormat="1" ht="19.5">
      <c r="A298" s="35"/>
      <c r="B298" s="36"/>
      <c r="C298" s="37"/>
      <c r="D298" s="206" t="s">
        <v>152</v>
      </c>
      <c r="E298" s="37"/>
      <c r="F298" s="207" t="s">
        <v>736</v>
      </c>
      <c r="G298" s="37"/>
      <c r="H298" s="37"/>
      <c r="I298" s="116"/>
      <c r="J298" s="37"/>
      <c r="K298" s="37"/>
      <c r="L298" s="40"/>
      <c r="M298" s="208"/>
      <c r="N298" s="209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152</v>
      </c>
      <c r="AU298" s="18" t="s">
        <v>81</v>
      </c>
    </row>
    <row r="299" spans="1:65" s="12" customFormat="1" ht="22.9" customHeight="1">
      <c r="B299" s="177"/>
      <c r="C299" s="178"/>
      <c r="D299" s="179" t="s">
        <v>71</v>
      </c>
      <c r="E299" s="191" t="s">
        <v>350</v>
      </c>
      <c r="F299" s="191" t="s">
        <v>351</v>
      </c>
      <c r="G299" s="178"/>
      <c r="H299" s="178"/>
      <c r="I299" s="181"/>
      <c r="J299" s="192">
        <f>BK299</f>
        <v>0</v>
      </c>
      <c r="K299" s="178"/>
      <c r="L299" s="183"/>
      <c r="M299" s="184"/>
      <c r="N299" s="185"/>
      <c r="O299" s="185"/>
      <c r="P299" s="186">
        <f>SUM(P300:P314)</f>
        <v>0</v>
      </c>
      <c r="Q299" s="185"/>
      <c r="R299" s="186">
        <f>SUM(R300:R314)</f>
        <v>0</v>
      </c>
      <c r="S299" s="185"/>
      <c r="T299" s="187">
        <f>SUM(T300:T314)</f>
        <v>0</v>
      </c>
      <c r="AR299" s="188" t="s">
        <v>79</v>
      </c>
      <c r="AT299" s="189" t="s">
        <v>71</v>
      </c>
      <c r="AU299" s="189" t="s">
        <v>79</v>
      </c>
      <c r="AY299" s="188" t="s">
        <v>143</v>
      </c>
      <c r="BK299" s="190">
        <f>SUM(BK300:BK314)</f>
        <v>0</v>
      </c>
    </row>
    <row r="300" spans="1:65" s="2" customFormat="1" ht="16.5" customHeight="1">
      <c r="A300" s="35"/>
      <c r="B300" s="36"/>
      <c r="C300" s="193" t="s">
        <v>737</v>
      </c>
      <c r="D300" s="193" t="s">
        <v>145</v>
      </c>
      <c r="E300" s="194" t="s">
        <v>738</v>
      </c>
      <c r="F300" s="195" t="s">
        <v>739</v>
      </c>
      <c r="G300" s="196" t="s">
        <v>187</v>
      </c>
      <c r="H300" s="197">
        <v>0.438</v>
      </c>
      <c r="I300" s="198"/>
      <c r="J300" s="199">
        <f>ROUND(I300*H300,2)</f>
        <v>0</v>
      </c>
      <c r="K300" s="195" t="s">
        <v>149</v>
      </c>
      <c r="L300" s="40"/>
      <c r="M300" s="200" t="s">
        <v>19</v>
      </c>
      <c r="N300" s="201" t="s">
        <v>43</v>
      </c>
      <c r="O300" s="65"/>
      <c r="P300" s="202">
        <f>O300*H300</f>
        <v>0</v>
      </c>
      <c r="Q300" s="202">
        <v>0</v>
      </c>
      <c r="R300" s="202">
        <f>Q300*H300</f>
        <v>0</v>
      </c>
      <c r="S300" s="202">
        <v>0</v>
      </c>
      <c r="T300" s="203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04" t="s">
        <v>150</v>
      </c>
      <c r="AT300" s="204" t="s">
        <v>145</v>
      </c>
      <c r="AU300" s="204" t="s">
        <v>81</v>
      </c>
      <c r="AY300" s="18" t="s">
        <v>143</v>
      </c>
      <c r="BE300" s="205">
        <f>IF(N300="základní",J300,0)</f>
        <v>0</v>
      </c>
      <c r="BF300" s="205">
        <f>IF(N300="snížená",J300,0)</f>
        <v>0</v>
      </c>
      <c r="BG300" s="205">
        <f>IF(N300="zákl. přenesená",J300,0)</f>
        <v>0</v>
      </c>
      <c r="BH300" s="205">
        <f>IF(N300="sníž. přenesená",J300,0)</f>
        <v>0</v>
      </c>
      <c r="BI300" s="205">
        <f>IF(N300="nulová",J300,0)</f>
        <v>0</v>
      </c>
      <c r="BJ300" s="18" t="s">
        <v>79</v>
      </c>
      <c r="BK300" s="205">
        <f>ROUND(I300*H300,2)</f>
        <v>0</v>
      </c>
      <c r="BL300" s="18" t="s">
        <v>150</v>
      </c>
      <c r="BM300" s="204" t="s">
        <v>740</v>
      </c>
    </row>
    <row r="301" spans="1:65" s="2" customFormat="1" ht="19.5">
      <c r="A301" s="35"/>
      <c r="B301" s="36"/>
      <c r="C301" s="37"/>
      <c r="D301" s="206" t="s">
        <v>152</v>
      </c>
      <c r="E301" s="37"/>
      <c r="F301" s="207" t="s">
        <v>741</v>
      </c>
      <c r="G301" s="37"/>
      <c r="H301" s="37"/>
      <c r="I301" s="116"/>
      <c r="J301" s="37"/>
      <c r="K301" s="37"/>
      <c r="L301" s="40"/>
      <c r="M301" s="208"/>
      <c r="N301" s="209"/>
      <c r="O301" s="65"/>
      <c r="P301" s="65"/>
      <c r="Q301" s="65"/>
      <c r="R301" s="65"/>
      <c r="S301" s="65"/>
      <c r="T301" s="66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8" t="s">
        <v>152</v>
      </c>
      <c r="AU301" s="18" t="s">
        <v>81</v>
      </c>
    </row>
    <row r="302" spans="1:65" s="2" customFormat="1" ht="21.75" customHeight="1">
      <c r="A302" s="35"/>
      <c r="B302" s="36"/>
      <c r="C302" s="193" t="s">
        <v>742</v>
      </c>
      <c r="D302" s="193" t="s">
        <v>145</v>
      </c>
      <c r="E302" s="194" t="s">
        <v>743</v>
      </c>
      <c r="F302" s="195" t="s">
        <v>744</v>
      </c>
      <c r="G302" s="196" t="s">
        <v>187</v>
      </c>
      <c r="H302" s="197">
        <v>2.34</v>
      </c>
      <c r="I302" s="198"/>
      <c r="J302" s="199">
        <f>ROUND(I302*H302,2)</f>
        <v>0</v>
      </c>
      <c r="K302" s="195" t="s">
        <v>149</v>
      </c>
      <c r="L302" s="40"/>
      <c r="M302" s="200" t="s">
        <v>19</v>
      </c>
      <c r="N302" s="201" t="s">
        <v>43</v>
      </c>
      <c r="O302" s="65"/>
      <c r="P302" s="202">
        <f>O302*H302</f>
        <v>0</v>
      </c>
      <c r="Q302" s="202">
        <v>0</v>
      </c>
      <c r="R302" s="202">
        <f>Q302*H302</f>
        <v>0</v>
      </c>
      <c r="S302" s="202">
        <v>0</v>
      </c>
      <c r="T302" s="203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4" t="s">
        <v>150</v>
      </c>
      <c r="AT302" s="204" t="s">
        <v>145</v>
      </c>
      <c r="AU302" s="204" t="s">
        <v>81</v>
      </c>
      <c r="AY302" s="18" t="s">
        <v>143</v>
      </c>
      <c r="BE302" s="205">
        <f>IF(N302="základní",J302,0)</f>
        <v>0</v>
      </c>
      <c r="BF302" s="205">
        <f>IF(N302="snížená",J302,0)</f>
        <v>0</v>
      </c>
      <c r="BG302" s="205">
        <f>IF(N302="zákl. přenesená",J302,0)</f>
        <v>0</v>
      </c>
      <c r="BH302" s="205">
        <f>IF(N302="sníž. přenesená",J302,0)</f>
        <v>0</v>
      </c>
      <c r="BI302" s="205">
        <f>IF(N302="nulová",J302,0)</f>
        <v>0</v>
      </c>
      <c r="BJ302" s="18" t="s">
        <v>79</v>
      </c>
      <c r="BK302" s="205">
        <f>ROUND(I302*H302,2)</f>
        <v>0</v>
      </c>
      <c r="BL302" s="18" t="s">
        <v>150</v>
      </c>
      <c r="BM302" s="204" t="s">
        <v>745</v>
      </c>
    </row>
    <row r="303" spans="1:65" s="2" customFormat="1" ht="29.25">
      <c r="A303" s="35"/>
      <c r="B303" s="36"/>
      <c r="C303" s="37"/>
      <c r="D303" s="206" t="s">
        <v>152</v>
      </c>
      <c r="E303" s="37"/>
      <c r="F303" s="207" t="s">
        <v>746</v>
      </c>
      <c r="G303" s="37"/>
      <c r="H303" s="37"/>
      <c r="I303" s="116"/>
      <c r="J303" s="37"/>
      <c r="K303" s="37"/>
      <c r="L303" s="40"/>
      <c r="M303" s="208"/>
      <c r="N303" s="209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152</v>
      </c>
      <c r="AU303" s="18" t="s">
        <v>81</v>
      </c>
    </row>
    <row r="304" spans="1:65" s="13" customFormat="1">
      <c r="B304" s="210"/>
      <c r="C304" s="211"/>
      <c r="D304" s="206" t="s">
        <v>154</v>
      </c>
      <c r="E304" s="212" t="s">
        <v>19</v>
      </c>
      <c r="F304" s="213" t="s">
        <v>747</v>
      </c>
      <c r="G304" s="211"/>
      <c r="H304" s="214">
        <v>2.34</v>
      </c>
      <c r="I304" s="215"/>
      <c r="J304" s="211"/>
      <c r="K304" s="211"/>
      <c r="L304" s="216"/>
      <c r="M304" s="217"/>
      <c r="N304" s="218"/>
      <c r="O304" s="218"/>
      <c r="P304" s="218"/>
      <c r="Q304" s="218"/>
      <c r="R304" s="218"/>
      <c r="S304" s="218"/>
      <c r="T304" s="219"/>
      <c r="AT304" s="220" t="s">
        <v>154</v>
      </c>
      <c r="AU304" s="220" t="s">
        <v>81</v>
      </c>
      <c r="AV304" s="13" t="s">
        <v>81</v>
      </c>
      <c r="AW304" s="13" t="s">
        <v>34</v>
      </c>
      <c r="AX304" s="13" t="s">
        <v>79</v>
      </c>
      <c r="AY304" s="220" t="s">
        <v>143</v>
      </c>
    </row>
    <row r="305" spans="1:65" s="2" customFormat="1" ht="16.5" customHeight="1">
      <c r="A305" s="35"/>
      <c r="B305" s="36"/>
      <c r="C305" s="193" t="s">
        <v>748</v>
      </c>
      <c r="D305" s="193" t="s">
        <v>145</v>
      </c>
      <c r="E305" s="194" t="s">
        <v>749</v>
      </c>
      <c r="F305" s="195" t="s">
        <v>750</v>
      </c>
      <c r="G305" s="196" t="s">
        <v>187</v>
      </c>
      <c r="H305" s="197">
        <v>2.6859999999999999</v>
      </c>
      <c r="I305" s="198"/>
      <c r="J305" s="199">
        <f>ROUND(I305*H305,2)</f>
        <v>0</v>
      </c>
      <c r="K305" s="195" t="s">
        <v>149</v>
      </c>
      <c r="L305" s="40"/>
      <c r="M305" s="200" t="s">
        <v>19</v>
      </c>
      <c r="N305" s="201" t="s">
        <v>43</v>
      </c>
      <c r="O305" s="65"/>
      <c r="P305" s="202">
        <f>O305*H305</f>
        <v>0</v>
      </c>
      <c r="Q305" s="202">
        <v>0</v>
      </c>
      <c r="R305" s="202">
        <f>Q305*H305</f>
        <v>0</v>
      </c>
      <c r="S305" s="202">
        <v>0</v>
      </c>
      <c r="T305" s="203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4" t="s">
        <v>150</v>
      </c>
      <c r="AT305" s="204" t="s">
        <v>145</v>
      </c>
      <c r="AU305" s="204" t="s">
        <v>81</v>
      </c>
      <c r="AY305" s="18" t="s">
        <v>143</v>
      </c>
      <c r="BE305" s="205">
        <f>IF(N305="základní",J305,0)</f>
        <v>0</v>
      </c>
      <c r="BF305" s="205">
        <f>IF(N305="snížená",J305,0)</f>
        <v>0</v>
      </c>
      <c r="BG305" s="205">
        <f>IF(N305="zákl. přenesená",J305,0)</f>
        <v>0</v>
      </c>
      <c r="BH305" s="205">
        <f>IF(N305="sníž. přenesená",J305,0)</f>
        <v>0</v>
      </c>
      <c r="BI305" s="205">
        <f>IF(N305="nulová",J305,0)</f>
        <v>0</v>
      </c>
      <c r="BJ305" s="18" t="s">
        <v>79</v>
      </c>
      <c r="BK305" s="205">
        <f>ROUND(I305*H305,2)</f>
        <v>0</v>
      </c>
      <c r="BL305" s="18" t="s">
        <v>150</v>
      </c>
      <c r="BM305" s="204" t="s">
        <v>751</v>
      </c>
    </row>
    <row r="306" spans="1:65" s="2" customFormat="1" ht="19.5">
      <c r="A306" s="35"/>
      <c r="B306" s="36"/>
      <c r="C306" s="37"/>
      <c r="D306" s="206" t="s">
        <v>152</v>
      </c>
      <c r="E306" s="37"/>
      <c r="F306" s="207" t="s">
        <v>752</v>
      </c>
      <c r="G306" s="37"/>
      <c r="H306" s="37"/>
      <c r="I306" s="116"/>
      <c r="J306" s="37"/>
      <c r="K306" s="37"/>
      <c r="L306" s="40"/>
      <c r="M306" s="208"/>
      <c r="N306" s="209"/>
      <c r="O306" s="65"/>
      <c r="P306" s="65"/>
      <c r="Q306" s="65"/>
      <c r="R306" s="65"/>
      <c r="S306" s="65"/>
      <c r="T306" s="66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152</v>
      </c>
      <c r="AU306" s="18" t="s">
        <v>81</v>
      </c>
    </row>
    <row r="307" spans="1:65" s="13" customFormat="1">
      <c r="B307" s="210"/>
      <c r="C307" s="211"/>
      <c r="D307" s="206" t="s">
        <v>154</v>
      </c>
      <c r="E307" s="212" t="s">
        <v>19</v>
      </c>
      <c r="F307" s="213" t="s">
        <v>753</v>
      </c>
      <c r="G307" s="211"/>
      <c r="H307" s="214">
        <v>2.6859999999999999</v>
      </c>
      <c r="I307" s="215"/>
      <c r="J307" s="211"/>
      <c r="K307" s="211"/>
      <c r="L307" s="216"/>
      <c r="M307" s="217"/>
      <c r="N307" s="218"/>
      <c r="O307" s="218"/>
      <c r="P307" s="218"/>
      <c r="Q307" s="218"/>
      <c r="R307" s="218"/>
      <c r="S307" s="218"/>
      <c r="T307" s="219"/>
      <c r="AT307" s="220" t="s">
        <v>154</v>
      </c>
      <c r="AU307" s="220" t="s">
        <v>81</v>
      </c>
      <c r="AV307" s="13" t="s">
        <v>81</v>
      </c>
      <c r="AW307" s="13" t="s">
        <v>34</v>
      </c>
      <c r="AX307" s="13" t="s">
        <v>79</v>
      </c>
      <c r="AY307" s="220" t="s">
        <v>143</v>
      </c>
    </row>
    <row r="308" spans="1:65" s="2" customFormat="1" ht="21.75" customHeight="1">
      <c r="A308" s="35"/>
      <c r="B308" s="36"/>
      <c r="C308" s="193" t="s">
        <v>754</v>
      </c>
      <c r="D308" s="193" t="s">
        <v>145</v>
      </c>
      <c r="E308" s="194" t="s">
        <v>755</v>
      </c>
      <c r="F308" s="195" t="s">
        <v>756</v>
      </c>
      <c r="G308" s="196" t="s">
        <v>187</v>
      </c>
      <c r="H308" s="197">
        <v>13.43</v>
      </c>
      <c r="I308" s="198"/>
      <c r="J308" s="199">
        <f>ROUND(I308*H308,2)</f>
        <v>0</v>
      </c>
      <c r="K308" s="195" t="s">
        <v>149</v>
      </c>
      <c r="L308" s="40"/>
      <c r="M308" s="200" t="s">
        <v>19</v>
      </c>
      <c r="N308" s="201" t="s">
        <v>43</v>
      </c>
      <c r="O308" s="65"/>
      <c r="P308" s="202">
        <f>O308*H308</f>
        <v>0</v>
      </c>
      <c r="Q308" s="202">
        <v>0</v>
      </c>
      <c r="R308" s="202">
        <f>Q308*H308</f>
        <v>0</v>
      </c>
      <c r="S308" s="202">
        <v>0</v>
      </c>
      <c r="T308" s="203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4" t="s">
        <v>150</v>
      </c>
      <c r="AT308" s="204" t="s">
        <v>145</v>
      </c>
      <c r="AU308" s="204" t="s">
        <v>81</v>
      </c>
      <c r="AY308" s="18" t="s">
        <v>143</v>
      </c>
      <c r="BE308" s="205">
        <f>IF(N308="základní",J308,0)</f>
        <v>0</v>
      </c>
      <c r="BF308" s="205">
        <f>IF(N308="snížená",J308,0)</f>
        <v>0</v>
      </c>
      <c r="BG308" s="205">
        <f>IF(N308="zákl. přenesená",J308,0)</f>
        <v>0</v>
      </c>
      <c r="BH308" s="205">
        <f>IF(N308="sníž. přenesená",J308,0)</f>
        <v>0</v>
      </c>
      <c r="BI308" s="205">
        <f>IF(N308="nulová",J308,0)</f>
        <v>0</v>
      </c>
      <c r="BJ308" s="18" t="s">
        <v>79</v>
      </c>
      <c r="BK308" s="205">
        <f>ROUND(I308*H308,2)</f>
        <v>0</v>
      </c>
      <c r="BL308" s="18" t="s">
        <v>150</v>
      </c>
      <c r="BM308" s="204" t="s">
        <v>757</v>
      </c>
    </row>
    <row r="309" spans="1:65" s="2" customFormat="1" ht="29.25">
      <c r="A309" s="35"/>
      <c r="B309" s="36"/>
      <c r="C309" s="37"/>
      <c r="D309" s="206" t="s">
        <v>152</v>
      </c>
      <c r="E309" s="37"/>
      <c r="F309" s="207" t="s">
        <v>758</v>
      </c>
      <c r="G309" s="37"/>
      <c r="H309" s="37"/>
      <c r="I309" s="116"/>
      <c r="J309" s="37"/>
      <c r="K309" s="37"/>
      <c r="L309" s="40"/>
      <c r="M309" s="208"/>
      <c r="N309" s="209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152</v>
      </c>
      <c r="AU309" s="18" t="s">
        <v>81</v>
      </c>
    </row>
    <row r="310" spans="1:65" s="13" customFormat="1">
      <c r="B310" s="210"/>
      <c r="C310" s="211"/>
      <c r="D310" s="206" t="s">
        <v>154</v>
      </c>
      <c r="E310" s="212" t="s">
        <v>19</v>
      </c>
      <c r="F310" s="213" t="s">
        <v>759</v>
      </c>
      <c r="G310" s="211"/>
      <c r="H310" s="214">
        <v>13.43</v>
      </c>
      <c r="I310" s="215"/>
      <c r="J310" s="211"/>
      <c r="K310" s="211"/>
      <c r="L310" s="216"/>
      <c r="M310" s="217"/>
      <c r="N310" s="218"/>
      <c r="O310" s="218"/>
      <c r="P310" s="218"/>
      <c r="Q310" s="218"/>
      <c r="R310" s="218"/>
      <c r="S310" s="218"/>
      <c r="T310" s="219"/>
      <c r="AT310" s="220" t="s">
        <v>154</v>
      </c>
      <c r="AU310" s="220" t="s">
        <v>81</v>
      </c>
      <c r="AV310" s="13" t="s">
        <v>81</v>
      </c>
      <c r="AW310" s="13" t="s">
        <v>34</v>
      </c>
      <c r="AX310" s="13" t="s">
        <v>79</v>
      </c>
      <c r="AY310" s="220" t="s">
        <v>143</v>
      </c>
    </row>
    <row r="311" spans="1:65" s="2" customFormat="1" ht="21.75" customHeight="1">
      <c r="A311" s="35"/>
      <c r="B311" s="36"/>
      <c r="C311" s="193" t="s">
        <v>760</v>
      </c>
      <c r="D311" s="193" t="s">
        <v>145</v>
      </c>
      <c r="E311" s="194" t="s">
        <v>761</v>
      </c>
      <c r="F311" s="195" t="s">
        <v>762</v>
      </c>
      <c r="G311" s="196" t="s">
        <v>187</v>
      </c>
      <c r="H311" s="197">
        <v>2.6859999999999999</v>
      </c>
      <c r="I311" s="198"/>
      <c r="J311" s="199">
        <f>ROUND(I311*H311,2)</f>
        <v>0</v>
      </c>
      <c r="K311" s="195" t="s">
        <v>149</v>
      </c>
      <c r="L311" s="40"/>
      <c r="M311" s="200" t="s">
        <v>19</v>
      </c>
      <c r="N311" s="201" t="s">
        <v>43</v>
      </c>
      <c r="O311" s="65"/>
      <c r="P311" s="202">
        <f>O311*H311</f>
        <v>0</v>
      </c>
      <c r="Q311" s="202">
        <v>0</v>
      </c>
      <c r="R311" s="202">
        <f>Q311*H311</f>
        <v>0</v>
      </c>
      <c r="S311" s="202">
        <v>0</v>
      </c>
      <c r="T311" s="203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4" t="s">
        <v>150</v>
      </c>
      <c r="AT311" s="204" t="s">
        <v>145</v>
      </c>
      <c r="AU311" s="204" t="s">
        <v>81</v>
      </c>
      <c r="AY311" s="18" t="s">
        <v>143</v>
      </c>
      <c r="BE311" s="205">
        <f>IF(N311="základní",J311,0)</f>
        <v>0</v>
      </c>
      <c r="BF311" s="205">
        <f>IF(N311="snížená",J311,0)</f>
        <v>0</v>
      </c>
      <c r="BG311" s="205">
        <f>IF(N311="zákl. přenesená",J311,0)</f>
        <v>0</v>
      </c>
      <c r="BH311" s="205">
        <f>IF(N311="sníž. přenesená",J311,0)</f>
        <v>0</v>
      </c>
      <c r="BI311" s="205">
        <f>IF(N311="nulová",J311,0)</f>
        <v>0</v>
      </c>
      <c r="BJ311" s="18" t="s">
        <v>79</v>
      </c>
      <c r="BK311" s="205">
        <f>ROUND(I311*H311,2)</f>
        <v>0</v>
      </c>
      <c r="BL311" s="18" t="s">
        <v>150</v>
      </c>
      <c r="BM311" s="204" t="s">
        <v>763</v>
      </c>
    </row>
    <row r="312" spans="1:65" s="2" customFormat="1" ht="29.25">
      <c r="A312" s="35"/>
      <c r="B312" s="36"/>
      <c r="C312" s="37"/>
      <c r="D312" s="206" t="s">
        <v>152</v>
      </c>
      <c r="E312" s="37"/>
      <c r="F312" s="207" t="s">
        <v>764</v>
      </c>
      <c r="G312" s="37"/>
      <c r="H312" s="37"/>
      <c r="I312" s="116"/>
      <c r="J312" s="37"/>
      <c r="K312" s="37"/>
      <c r="L312" s="40"/>
      <c r="M312" s="208"/>
      <c r="N312" s="209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152</v>
      </c>
      <c r="AU312" s="18" t="s">
        <v>81</v>
      </c>
    </row>
    <row r="313" spans="1:65" s="2" customFormat="1" ht="21.75" customHeight="1">
      <c r="A313" s="35"/>
      <c r="B313" s="36"/>
      <c r="C313" s="193" t="s">
        <v>765</v>
      </c>
      <c r="D313" s="193" t="s">
        <v>145</v>
      </c>
      <c r="E313" s="194" t="s">
        <v>766</v>
      </c>
      <c r="F313" s="195" t="s">
        <v>767</v>
      </c>
      <c r="G313" s="196" t="s">
        <v>187</v>
      </c>
      <c r="H313" s="197">
        <v>0.438</v>
      </c>
      <c r="I313" s="198"/>
      <c r="J313" s="199">
        <f>ROUND(I313*H313,2)</f>
        <v>0</v>
      </c>
      <c r="K313" s="195" t="s">
        <v>149</v>
      </c>
      <c r="L313" s="40"/>
      <c r="M313" s="200" t="s">
        <v>19</v>
      </c>
      <c r="N313" s="201" t="s">
        <v>43</v>
      </c>
      <c r="O313" s="65"/>
      <c r="P313" s="202">
        <f>O313*H313</f>
        <v>0</v>
      </c>
      <c r="Q313" s="202">
        <v>0</v>
      </c>
      <c r="R313" s="202">
        <f>Q313*H313</f>
        <v>0</v>
      </c>
      <c r="S313" s="202">
        <v>0</v>
      </c>
      <c r="T313" s="203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4" t="s">
        <v>150</v>
      </c>
      <c r="AT313" s="204" t="s">
        <v>145</v>
      </c>
      <c r="AU313" s="204" t="s">
        <v>81</v>
      </c>
      <c r="AY313" s="18" t="s">
        <v>143</v>
      </c>
      <c r="BE313" s="205">
        <f>IF(N313="základní",J313,0)</f>
        <v>0</v>
      </c>
      <c r="BF313" s="205">
        <f>IF(N313="snížená",J313,0)</f>
        <v>0</v>
      </c>
      <c r="BG313" s="205">
        <f>IF(N313="zákl. přenesená",J313,0)</f>
        <v>0</v>
      </c>
      <c r="BH313" s="205">
        <f>IF(N313="sníž. přenesená",J313,0)</f>
        <v>0</v>
      </c>
      <c r="BI313" s="205">
        <f>IF(N313="nulová",J313,0)</f>
        <v>0</v>
      </c>
      <c r="BJ313" s="18" t="s">
        <v>79</v>
      </c>
      <c r="BK313" s="205">
        <f>ROUND(I313*H313,2)</f>
        <v>0</v>
      </c>
      <c r="BL313" s="18" t="s">
        <v>150</v>
      </c>
      <c r="BM313" s="204" t="s">
        <v>768</v>
      </c>
    </row>
    <row r="314" spans="1:65" s="2" customFormat="1" ht="29.25">
      <c r="A314" s="35"/>
      <c r="B314" s="36"/>
      <c r="C314" s="37"/>
      <c r="D314" s="206" t="s">
        <v>152</v>
      </c>
      <c r="E314" s="37"/>
      <c r="F314" s="207" t="s">
        <v>558</v>
      </c>
      <c r="G314" s="37"/>
      <c r="H314" s="37"/>
      <c r="I314" s="116"/>
      <c r="J314" s="37"/>
      <c r="K314" s="37"/>
      <c r="L314" s="40"/>
      <c r="M314" s="208"/>
      <c r="N314" s="209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152</v>
      </c>
      <c r="AU314" s="18" t="s">
        <v>81</v>
      </c>
    </row>
    <row r="315" spans="1:65" s="12" customFormat="1" ht="22.9" customHeight="1">
      <c r="B315" s="177"/>
      <c r="C315" s="178"/>
      <c r="D315" s="179" t="s">
        <v>71</v>
      </c>
      <c r="E315" s="191" t="s">
        <v>368</v>
      </c>
      <c r="F315" s="191" t="s">
        <v>369</v>
      </c>
      <c r="G315" s="178"/>
      <c r="H315" s="178"/>
      <c r="I315" s="181"/>
      <c r="J315" s="192">
        <f>BK315</f>
        <v>0</v>
      </c>
      <c r="K315" s="178"/>
      <c r="L315" s="183"/>
      <c r="M315" s="184"/>
      <c r="N315" s="185"/>
      <c r="O315" s="185"/>
      <c r="P315" s="186">
        <f>SUM(P316:P317)</f>
        <v>0</v>
      </c>
      <c r="Q315" s="185"/>
      <c r="R315" s="186">
        <f>SUM(R316:R317)</f>
        <v>0</v>
      </c>
      <c r="S315" s="185"/>
      <c r="T315" s="187">
        <f>SUM(T316:T317)</f>
        <v>0</v>
      </c>
      <c r="AR315" s="188" t="s">
        <v>79</v>
      </c>
      <c r="AT315" s="189" t="s">
        <v>71</v>
      </c>
      <c r="AU315" s="189" t="s">
        <v>79</v>
      </c>
      <c r="AY315" s="188" t="s">
        <v>143</v>
      </c>
      <c r="BK315" s="190">
        <f>SUM(BK316:BK317)</f>
        <v>0</v>
      </c>
    </row>
    <row r="316" spans="1:65" s="2" customFormat="1" ht="21.75" customHeight="1">
      <c r="A316" s="35"/>
      <c r="B316" s="36"/>
      <c r="C316" s="193" t="s">
        <v>769</v>
      </c>
      <c r="D316" s="193" t="s">
        <v>145</v>
      </c>
      <c r="E316" s="194" t="s">
        <v>770</v>
      </c>
      <c r="F316" s="195" t="s">
        <v>771</v>
      </c>
      <c r="G316" s="196" t="s">
        <v>187</v>
      </c>
      <c r="H316" s="197">
        <v>41.149000000000001</v>
      </c>
      <c r="I316" s="198"/>
      <c r="J316" s="199">
        <f>ROUND(I316*H316,2)</f>
        <v>0</v>
      </c>
      <c r="K316" s="195" t="s">
        <v>149</v>
      </c>
      <c r="L316" s="40"/>
      <c r="M316" s="200" t="s">
        <v>19</v>
      </c>
      <c r="N316" s="201" t="s">
        <v>43</v>
      </c>
      <c r="O316" s="65"/>
      <c r="P316" s="202">
        <f>O316*H316</f>
        <v>0</v>
      </c>
      <c r="Q316" s="202">
        <v>0</v>
      </c>
      <c r="R316" s="202">
        <f>Q316*H316</f>
        <v>0</v>
      </c>
      <c r="S316" s="202">
        <v>0</v>
      </c>
      <c r="T316" s="203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04" t="s">
        <v>150</v>
      </c>
      <c r="AT316" s="204" t="s">
        <v>145</v>
      </c>
      <c r="AU316" s="204" t="s">
        <v>81</v>
      </c>
      <c r="AY316" s="18" t="s">
        <v>143</v>
      </c>
      <c r="BE316" s="205">
        <f>IF(N316="základní",J316,0)</f>
        <v>0</v>
      </c>
      <c r="BF316" s="205">
        <f>IF(N316="snížená",J316,0)</f>
        <v>0</v>
      </c>
      <c r="BG316" s="205">
        <f>IF(N316="zákl. přenesená",J316,0)</f>
        <v>0</v>
      </c>
      <c r="BH316" s="205">
        <f>IF(N316="sníž. přenesená",J316,0)</f>
        <v>0</v>
      </c>
      <c r="BI316" s="205">
        <f>IF(N316="nulová",J316,0)</f>
        <v>0</v>
      </c>
      <c r="BJ316" s="18" t="s">
        <v>79</v>
      </c>
      <c r="BK316" s="205">
        <f>ROUND(I316*H316,2)</f>
        <v>0</v>
      </c>
      <c r="BL316" s="18" t="s">
        <v>150</v>
      </c>
      <c r="BM316" s="204" t="s">
        <v>772</v>
      </c>
    </row>
    <row r="317" spans="1:65" s="2" customFormat="1" ht="29.25">
      <c r="A317" s="35"/>
      <c r="B317" s="36"/>
      <c r="C317" s="37"/>
      <c r="D317" s="206" t="s">
        <v>152</v>
      </c>
      <c r="E317" s="37"/>
      <c r="F317" s="207" t="s">
        <v>773</v>
      </c>
      <c r="G317" s="37"/>
      <c r="H317" s="37"/>
      <c r="I317" s="116"/>
      <c r="J317" s="37"/>
      <c r="K317" s="37"/>
      <c r="L317" s="40"/>
      <c r="M317" s="208"/>
      <c r="N317" s="209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152</v>
      </c>
      <c r="AU317" s="18" t="s">
        <v>81</v>
      </c>
    </row>
    <row r="318" spans="1:65" s="12" customFormat="1" ht="25.9" customHeight="1">
      <c r="B318" s="177"/>
      <c r="C318" s="178"/>
      <c r="D318" s="179" t="s">
        <v>71</v>
      </c>
      <c r="E318" s="180" t="s">
        <v>375</v>
      </c>
      <c r="F318" s="180" t="s">
        <v>376</v>
      </c>
      <c r="G318" s="178"/>
      <c r="H318" s="178"/>
      <c r="I318" s="181"/>
      <c r="J318" s="182">
        <f>BK318</f>
        <v>0</v>
      </c>
      <c r="K318" s="178"/>
      <c r="L318" s="183"/>
      <c r="M318" s="184"/>
      <c r="N318" s="185"/>
      <c r="O318" s="185"/>
      <c r="P318" s="186">
        <f>P319</f>
        <v>0</v>
      </c>
      <c r="Q318" s="185"/>
      <c r="R318" s="186">
        <f>R319</f>
        <v>5.0000000000000001E-4</v>
      </c>
      <c r="S318" s="185"/>
      <c r="T318" s="187">
        <f>T319</f>
        <v>0</v>
      </c>
      <c r="AR318" s="188" t="s">
        <v>81</v>
      </c>
      <c r="AT318" s="189" t="s">
        <v>71</v>
      </c>
      <c r="AU318" s="189" t="s">
        <v>72</v>
      </c>
      <c r="AY318" s="188" t="s">
        <v>143</v>
      </c>
      <c r="BK318" s="190">
        <f>BK319</f>
        <v>0</v>
      </c>
    </row>
    <row r="319" spans="1:65" s="12" customFormat="1" ht="22.9" customHeight="1">
      <c r="B319" s="177"/>
      <c r="C319" s="178"/>
      <c r="D319" s="179" t="s">
        <v>71</v>
      </c>
      <c r="E319" s="191" t="s">
        <v>377</v>
      </c>
      <c r="F319" s="191" t="s">
        <v>378</v>
      </c>
      <c r="G319" s="178"/>
      <c r="H319" s="178"/>
      <c r="I319" s="181"/>
      <c r="J319" s="192">
        <f>BK319</f>
        <v>0</v>
      </c>
      <c r="K319" s="178"/>
      <c r="L319" s="183"/>
      <c r="M319" s="184"/>
      <c r="N319" s="185"/>
      <c r="O319" s="185"/>
      <c r="P319" s="186">
        <f>SUM(P320:P329)</f>
        <v>0</v>
      </c>
      <c r="Q319" s="185"/>
      <c r="R319" s="186">
        <f>SUM(R320:R329)</f>
        <v>5.0000000000000001E-4</v>
      </c>
      <c r="S319" s="185"/>
      <c r="T319" s="187">
        <f>SUM(T320:T329)</f>
        <v>0</v>
      </c>
      <c r="AR319" s="188" t="s">
        <v>81</v>
      </c>
      <c r="AT319" s="189" t="s">
        <v>71</v>
      </c>
      <c r="AU319" s="189" t="s">
        <v>79</v>
      </c>
      <c r="AY319" s="188" t="s">
        <v>143</v>
      </c>
      <c r="BK319" s="190">
        <f>SUM(BK320:BK329)</f>
        <v>0</v>
      </c>
    </row>
    <row r="320" spans="1:65" s="2" customFormat="1" ht="21.75" customHeight="1">
      <c r="A320" s="35"/>
      <c r="B320" s="36"/>
      <c r="C320" s="193" t="s">
        <v>774</v>
      </c>
      <c r="D320" s="193" t="s">
        <v>145</v>
      </c>
      <c r="E320" s="194" t="s">
        <v>390</v>
      </c>
      <c r="F320" s="195" t="s">
        <v>391</v>
      </c>
      <c r="G320" s="196" t="s">
        <v>174</v>
      </c>
      <c r="H320" s="197">
        <v>0.5</v>
      </c>
      <c r="I320" s="198"/>
      <c r="J320" s="199">
        <f>ROUND(I320*H320,2)</f>
        <v>0</v>
      </c>
      <c r="K320" s="195" t="s">
        <v>149</v>
      </c>
      <c r="L320" s="40"/>
      <c r="M320" s="200" t="s">
        <v>19</v>
      </c>
      <c r="N320" s="201" t="s">
        <v>43</v>
      </c>
      <c r="O320" s="65"/>
      <c r="P320" s="202">
        <f>O320*H320</f>
        <v>0</v>
      </c>
      <c r="Q320" s="202">
        <v>0</v>
      </c>
      <c r="R320" s="202">
        <f>Q320*H320</f>
        <v>0</v>
      </c>
      <c r="S320" s="202">
        <v>0</v>
      </c>
      <c r="T320" s="203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4" t="s">
        <v>239</v>
      </c>
      <c r="AT320" s="204" t="s">
        <v>145</v>
      </c>
      <c r="AU320" s="204" t="s">
        <v>81</v>
      </c>
      <c r="AY320" s="18" t="s">
        <v>143</v>
      </c>
      <c r="BE320" s="205">
        <f>IF(N320="základní",J320,0)</f>
        <v>0</v>
      </c>
      <c r="BF320" s="205">
        <f>IF(N320="snížená",J320,0)</f>
        <v>0</v>
      </c>
      <c r="BG320" s="205">
        <f>IF(N320="zákl. přenesená",J320,0)</f>
        <v>0</v>
      </c>
      <c r="BH320" s="205">
        <f>IF(N320="sníž. přenesená",J320,0)</f>
        <v>0</v>
      </c>
      <c r="BI320" s="205">
        <f>IF(N320="nulová",J320,0)</f>
        <v>0</v>
      </c>
      <c r="BJ320" s="18" t="s">
        <v>79</v>
      </c>
      <c r="BK320" s="205">
        <f>ROUND(I320*H320,2)</f>
        <v>0</v>
      </c>
      <c r="BL320" s="18" t="s">
        <v>239</v>
      </c>
      <c r="BM320" s="204" t="s">
        <v>775</v>
      </c>
    </row>
    <row r="321" spans="1:65" s="2" customFormat="1" ht="19.5">
      <c r="A321" s="35"/>
      <c r="B321" s="36"/>
      <c r="C321" s="37"/>
      <c r="D321" s="206" t="s">
        <v>152</v>
      </c>
      <c r="E321" s="37"/>
      <c r="F321" s="207" t="s">
        <v>393</v>
      </c>
      <c r="G321" s="37"/>
      <c r="H321" s="37"/>
      <c r="I321" s="116"/>
      <c r="J321" s="37"/>
      <c r="K321" s="37"/>
      <c r="L321" s="40"/>
      <c r="M321" s="208"/>
      <c r="N321" s="209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152</v>
      </c>
      <c r="AU321" s="18" t="s">
        <v>81</v>
      </c>
    </row>
    <row r="322" spans="1:65" s="13" customFormat="1" ht="22.5">
      <c r="B322" s="210"/>
      <c r="C322" s="211"/>
      <c r="D322" s="206" t="s">
        <v>154</v>
      </c>
      <c r="E322" s="212" t="s">
        <v>19</v>
      </c>
      <c r="F322" s="213" t="s">
        <v>776</v>
      </c>
      <c r="G322" s="211"/>
      <c r="H322" s="214">
        <v>0.5</v>
      </c>
      <c r="I322" s="215"/>
      <c r="J322" s="211"/>
      <c r="K322" s="211"/>
      <c r="L322" s="216"/>
      <c r="M322" s="217"/>
      <c r="N322" s="218"/>
      <c r="O322" s="218"/>
      <c r="P322" s="218"/>
      <c r="Q322" s="218"/>
      <c r="R322" s="218"/>
      <c r="S322" s="218"/>
      <c r="T322" s="219"/>
      <c r="AT322" s="220" t="s">
        <v>154</v>
      </c>
      <c r="AU322" s="220" t="s">
        <v>81</v>
      </c>
      <c r="AV322" s="13" t="s">
        <v>81</v>
      </c>
      <c r="AW322" s="13" t="s">
        <v>34</v>
      </c>
      <c r="AX322" s="13" t="s">
        <v>79</v>
      </c>
      <c r="AY322" s="220" t="s">
        <v>143</v>
      </c>
    </row>
    <row r="323" spans="1:65" s="2" customFormat="1" ht="21.75" customHeight="1">
      <c r="A323" s="35"/>
      <c r="B323" s="36"/>
      <c r="C323" s="232" t="s">
        <v>777</v>
      </c>
      <c r="D323" s="232" t="s">
        <v>234</v>
      </c>
      <c r="E323" s="233" t="s">
        <v>385</v>
      </c>
      <c r="F323" s="234" t="s">
        <v>386</v>
      </c>
      <c r="G323" s="235" t="s">
        <v>174</v>
      </c>
      <c r="H323" s="236">
        <v>0.5</v>
      </c>
      <c r="I323" s="237"/>
      <c r="J323" s="238">
        <f>ROUND(I323*H323,2)</f>
        <v>0</v>
      </c>
      <c r="K323" s="234" t="s">
        <v>19</v>
      </c>
      <c r="L323" s="239"/>
      <c r="M323" s="240" t="s">
        <v>19</v>
      </c>
      <c r="N323" s="241" t="s">
        <v>43</v>
      </c>
      <c r="O323" s="65"/>
      <c r="P323" s="202">
        <f>O323*H323</f>
        <v>0</v>
      </c>
      <c r="Q323" s="202">
        <v>1E-3</v>
      </c>
      <c r="R323" s="202">
        <f>Q323*H323</f>
        <v>5.0000000000000001E-4</v>
      </c>
      <c r="S323" s="202">
        <v>0</v>
      </c>
      <c r="T323" s="203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4" t="s">
        <v>330</v>
      </c>
      <c r="AT323" s="204" t="s">
        <v>234</v>
      </c>
      <c r="AU323" s="204" t="s">
        <v>81</v>
      </c>
      <c r="AY323" s="18" t="s">
        <v>143</v>
      </c>
      <c r="BE323" s="205">
        <f>IF(N323="základní",J323,0)</f>
        <v>0</v>
      </c>
      <c r="BF323" s="205">
        <f>IF(N323="snížená",J323,0)</f>
        <v>0</v>
      </c>
      <c r="BG323" s="205">
        <f>IF(N323="zákl. přenesená",J323,0)</f>
        <v>0</v>
      </c>
      <c r="BH323" s="205">
        <f>IF(N323="sníž. přenesená",J323,0)</f>
        <v>0</v>
      </c>
      <c r="BI323" s="205">
        <f>IF(N323="nulová",J323,0)</f>
        <v>0</v>
      </c>
      <c r="BJ323" s="18" t="s">
        <v>79</v>
      </c>
      <c r="BK323" s="205">
        <f>ROUND(I323*H323,2)</f>
        <v>0</v>
      </c>
      <c r="BL323" s="18" t="s">
        <v>239</v>
      </c>
      <c r="BM323" s="204" t="s">
        <v>778</v>
      </c>
    </row>
    <row r="324" spans="1:65" s="2" customFormat="1" ht="19.5">
      <c r="A324" s="35"/>
      <c r="B324" s="36"/>
      <c r="C324" s="37"/>
      <c r="D324" s="206" t="s">
        <v>152</v>
      </c>
      <c r="E324" s="37"/>
      <c r="F324" s="207" t="s">
        <v>388</v>
      </c>
      <c r="G324" s="37"/>
      <c r="H324" s="37"/>
      <c r="I324" s="116"/>
      <c r="J324" s="37"/>
      <c r="K324" s="37"/>
      <c r="L324" s="40"/>
      <c r="M324" s="208"/>
      <c r="N324" s="209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152</v>
      </c>
      <c r="AU324" s="18" t="s">
        <v>81</v>
      </c>
    </row>
    <row r="325" spans="1:65" s="2" customFormat="1" ht="21.75" customHeight="1">
      <c r="A325" s="35"/>
      <c r="B325" s="36"/>
      <c r="C325" s="193" t="s">
        <v>779</v>
      </c>
      <c r="D325" s="193" t="s">
        <v>145</v>
      </c>
      <c r="E325" s="194" t="s">
        <v>398</v>
      </c>
      <c r="F325" s="195" t="s">
        <v>399</v>
      </c>
      <c r="G325" s="196" t="s">
        <v>345</v>
      </c>
      <c r="H325" s="197">
        <v>1</v>
      </c>
      <c r="I325" s="198"/>
      <c r="J325" s="199">
        <f>ROUND(I325*H325,2)</f>
        <v>0</v>
      </c>
      <c r="K325" s="195" t="s">
        <v>149</v>
      </c>
      <c r="L325" s="40"/>
      <c r="M325" s="200" t="s">
        <v>19</v>
      </c>
      <c r="N325" s="201" t="s">
        <v>43</v>
      </c>
      <c r="O325" s="65"/>
      <c r="P325" s="202">
        <f>O325*H325</f>
        <v>0</v>
      </c>
      <c r="Q325" s="202">
        <v>0</v>
      </c>
      <c r="R325" s="202">
        <f>Q325*H325</f>
        <v>0</v>
      </c>
      <c r="S325" s="202">
        <v>0</v>
      </c>
      <c r="T325" s="203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4" t="s">
        <v>239</v>
      </c>
      <c r="AT325" s="204" t="s">
        <v>145</v>
      </c>
      <c r="AU325" s="204" t="s">
        <v>81</v>
      </c>
      <c r="AY325" s="18" t="s">
        <v>143</v>
      </c>
      <c r="BE325" s="205">
        <f>IF(N325="základní",J325,0)</f>
        <v>0</v>
      </c>
      <c r="BF325" s="205">
        <f>IF(N325="snížená",J325,0)</f>
        <v>0</v>
      </c>
      <c r="BG325" s="205">
        <f>IF(N325="zákl. přenesená",J325,0)</f>
        <v>0</v>
      </c>
      <c r="BH325" s="205">
        <f>IF(N325="sníž. přenesená",J325,0)</f>
        <v>0</v>
      </c>
      <c r="BI325" s="205">
        <f>IF(N325="nulová",J325,0)</f>
        <v>0</v>
      </c>
      <c r="BJ325" s="18" t="s">
        <v>79</v>
      </c>
      <c r="BK325" s="205">
        <f>ROUND(I325*H325,2)</f>
        <v>0</v>
      </c>
      <c r="BL325" s="18" t="s">
        <v>239</v>
      </c>
      <c r="BM325" s="204" t="s">
        <v>780</v>
      </c>
    </row>
    <row r="326" spans="1:65" s="2" customFormat="1" ht="19.5">
      <c r="A326" s="35"/>
      <c r="B326" s="36"/>
      <c r="C326" s="37"/>
      <c r="D326" s="206" t="s">
        <v>152</v>
      </c>
      <c r="E326" s="37"/>
      <c r="F326" s="207" t="s">
        <v>401</v>
      </c>
      <c r="G326" s="37"/>
      <c r="H326" s="37"/>
      <c r="I326" s="116"/>
      <c r="J326" s="37"/>
      <c r="K326" s="37"/>
      <c r="L326" s="40"/>
      <c r="M326" s="208"/>
      <c r="N326" s="209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152</v>
      </c>
      <c r="AU326" s="18" t="s">
        <v>81</v>
      </c>
    </row>
    <row r="327" spans="1:65" s="13" customFormat="1" ht="22.5">
      <c r="B327" s="210"/>
      <c r="C327" s="211"/>
      <c r="D327" s="206" t="s">
        <v>154</v>
      </c>
      <c r="E327" s="212" t="s">
        <v>19</v>
      </c>
      <c r="F327" s="213" t="s">
        <v>614</v>
      </c>
      <c r="G327" s="211"/>
      <c r="H327" s="214">
        <v>1</v>
      </c>
      <c r="I327" s="215"/>
      <c r="J327" s="211"/>
      <c r="K327" s="211"/>
      <c r="L327" s="216"/>
      <c r="M327" s="217"/>
      <c r="N327" s="218"/>
      <c r="O327" s="218"/>
      <c r="P327" s="218"/>
      <c r="Q327" s="218"/>
      <c r="R327" s="218"/>
      <c r="S327" s="218"/>
      <c r="T327" s="219"/>
      <c r="AT327" s="220" t="s">
        <v>154</v>
      </c>
      <c r="AU327" s="220" t="s">
        <v>81</v>
      </c>
      <c r="AV327" s="13" t="s">
        <v>81</v>
      </c>
      <c r="AW327" s="13" t="s">
        <v>34</v>
      </c>
      <c r="AX327" s="13" t="s">
        <v>79</v>
      </c>
      <c r="AY327" s="220" t="s">
        <v>143</v>
      </c>
    </row>
    <row r="328" spans="1:65" s="2" customFormat="1" ht="21.75" customHeight="1">
      <c r="A328" s="35"/>
      <c r="B328" s="36"/>
      <c r="C328" s="193" t="s">
        <v>781</v>
      </c>
      <c r="D328" s="193" t="s">
        <v>145</v>
      </c>
      <c r="E328" s="194" t="s">
        <v>418</v>
      </c>
      <c r="F328" s="195" t="s">
        <v>419</v>
      </c>
      <c r="G328" s="196" t="s">
        <v>420</v>
      </c>
      <c r="H328" s="252"/>
      <c r="I328" s="198"/>
      <c r="J328" s="199">
        <f>ROUND(I328*H328,2)</f>
        <v>0</v>
      </c>
      <c r="K328" s="195" t="s">
        <v>149</v>
      </c>
      <c r="L328" s="40"/>
      <c r="M328" s="200" t="s">
        <v>19</v>
      </c>
      <c r="N328" s="201" t="s">
        <v>43</v>
      </c>
      <c r="O328" s="65"/>
      <c r="P328" s="202">
        <f>O328*H328</f>
        <v>0</v>
      </c>
      <c r="Q328" s="202">
        <v>0</v>
      </c>
      <c r="R328" s="202">
        <f>Q328*H328</f>
        <v>0</v>
      </c>
      <c r="S328" s="202">
        <v>0</v>
      </c>
      <c r="T328" s="203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4" t="s">
        <v>239</v>
      </c>
      <c r="AT328" s="204" t="s">
        <v>145</v>
      </c>
      <c r="AU328" s="204" t="s">
        <v>81</v>
      </c>
      <c r="AY328" s="18" t="s">
        <v>143</v>
      </c>
      <c r="BE328" s="205">
        <f>IF(N328="základní",J328,0)</f>
        <v>0</v>
      </c>
      <c r="BF328" s="205">
        <f>IF(N328="snížená",J328,0)</f>
        <v>0</v>
      </c>
      <c r="BG328" s="205">
        <f>IF(N328="zákl. přenesená",J328,0)</f>
        <v>0</v>
      </c>
      <c r="BH328" s="205">
        <f>IF(N328="sníž. přenesená",J328,0)</f>
        <v>0</v>
      </c>
      <c r="BI328" s="205">
        <f>IF(N328="nulová",J328,0)</f>
        <v>0</v>
      </c>
      <c r="BJ328" s="18" t="s">
        <v>79</v>
      </c>
      <c r="BK328" s="205">
        <f>ROUND(I328*H328,2)</f>
        <v>0</v>
      </c>
      <c r="BL328" s="18" t="s">
        <v>239</v>
      </c>
      <c r="BM328" s="204" t="s">
        <v>782</v>
      </c>
    </row>
    <row r="329" spans="1:65" s="2" customFormat="1" ht="29.25">
      <c r="A329" s="35"/>
      <c r="B329" s="36"/>
      <c r="C329" s="37"/>
      <c r="D329" s="206" t="s">
        <v>152</v>
      </c>
      <c r="E329" s="37"/>
      <c r="F329" s="207" t="s">
        <v>422</v>
      </c>
      <c r="G329" s="37"/>
      <c r="H329" s="37"/>
      <c r="I329" s="116"/>
      <c r="J329" s="37"/>
      <c r="K329" s="37"/>
      <c r="L329" s="40"/>
      <c r="M329" s="253"/>
      <c r="N329" s="254"/>
      <c r="O329" s="255"/>
      <c r="P329" s="255"/>
      <c r="Q329" s="255"/>
      <c r="R329" s="255"/>
      <c r="S329" s="255"/>
      <c r="T329" s="256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152</v>
      </c>
      <c r="AU329" s="18" t="s">
        <v>81</v>
      </c>
    </row>
    <row r="330" spans="1:65" s="2" customFormat="1" ht="6.95" customHeight="1">
      <c r="A330" s="35"/>
      <c r="B330" s="48"/>
      <c r="C330" s="49"/>
      <c r="D330" s="49"/>
      <c r="E330" s="49"/>
      <c r="F330" s="49"/>
      <c r="G330" s="49"/>
      <c r="H330" s="49"/>
      <c r="I330" s="143"/>
      <c r="J330" s="49"/>
      <c r="K330" s="49"/>
      <c r="L330" s="40"/>
      <c r="M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</row>
  </sheetData>
  <sheetProtection algorithmName="SHA-512" hashValue="sHefa0/79ITEanKffoNXYZzcYLsjSK+7P0Jo0vq9ue7wryBwg/jpiauSNhAfG40nCsRCFdKL8h8S4P0taNp04A==" saltValue="DmwVe+tdzNm+uhPu+QMM1XzmyidAUiKyRRKKbkCnDRHqgQ1SfRGOsZasuFOsBDV1mf23ftt1auclvo24xJ9qLQ==" spinCount="100000" sheet="1" objects="1" scenarios="1" formatColumns="0" formatRows="0" autoFilter="0"/>
  <autoFilter ref="C95:K329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8" t="s">
        <v>92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81</v>
      </c>
    </row>
    <row r="4" spans="1:46" s="1" customFormat="1" ht="24.95" customHeight="1">
      <c r="B4" s="21"/>
      <c r="D4" s="113" t="s">
        <v>106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23.25" customHeight="1">
      <c r="B7" s="21"/>
      <c r="E7" s="382" t="str">
        <f>'Rekapitulace stavby'!K6</f>
        <v>Výdejna stravy- Králíček - Stavební úpravy obj.čp1035 na pozemku č.st.77, kú Nové  Město nad Met- etapa 1</v>
      </c>
      <c r="F7" s="383"/>
      <c r="G7" s="383"/>
      <c r="H7" s="383"/>
      <c r="I7" s="109"/>
      <c r="L7" s="21"/>
    </row>
    <row r="8" spans="1:46" s="1" customFormat="1" ht="12" customHeight="1">
      <c r="B8" s="21"/>
      <c r="D8" s="115" t="s">
        <v>107</v>
      </c>
      <c r="I8" s="109"/>
      <c r="L8" s="21"/>
    </row>
    <row r="9" spans="1:46" s="2" customFormat="1" ht="16.5" customHeight="1">
      <c r="A9" s="35"/>
      <c r="B9" s="40"/>
      <c r="C9" s="35"/>
      <c r="D9" s="35"/>
      <c r="E9" s="382" t="s">
        <v>108</v>
      </c>
      <c r="F9" s="384"/>
      <c r="G9" s="384"/>
      <c r="H9" s="384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109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24.75" customHeight="1">
      <c r="A11" s="35"/>
      <c r="B11" s="40"/>
      <c r="C11" s="35"/>
      <c r="D11" s="35"/>
      <c r="E11" s="385" t="s">
        <v>783</v>
      </c>
      <c r="F11" s="384"/>
      <c r="G11" s="384"/>
      <c r="H11" s="384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 t="str">
        <f>'Rekapitulace stavby'!AN8</f>
        <v>22. 5. 2020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25</v>
      </c>
      <c r="E16" s="35"/>
      <c r="F16" s="35"/>
      <c r="G16" s="35"/>
      <c r="H16" s="35"/>
      <c r="I16" s="118" t="s">
        <v>26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8" t="s">
        <v>28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29</v>
      </c>
      <c r="E19" s="35"/>
      <c r="F19" s="35"/>
      <c r="G19" s="35"/>
      <c r="H19" s="35"/>
      <c r="I19" s="118" t="s">
        <v>26</v>
      </c>
      <c r="J19" s="31" t="str">
        <f>'Rekapitulace stavby'!AN13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6" t="str">
        <f>'Rekapitulace stavby'!E14</f>
        <v>Vyplň údaj</v>
      </c>
      <c r="F20" s="387"/>
      <c r="G20" s="387"/>
      <c r="H20" s="387"/>
      <c r="I20" s="118" t="s">
        <v>28</v>
      </c>
      <c r="J20" s="31" t="str">
        <f>'Rekapitulace stavby'!AN14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31</v>
      </c>
      <c r="E22" s="35"/>
      <c r="F22" s="35"/>
      <c r="G22" s="35"/>
      <c r="H22" s="35"/>
      <c r="I22" s="118" t="s">
        <v>26</v>
      </c>
      <c r="J22" s="104" t="s">
        <v>32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33</v>
      </c>
      <c r="F23" s="35"/>
      <c r="G23" s="35"/>
      <c r="H23" s="35"/>
      <c r="I23" s="118" t="s">
        <v>28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35</v>
      </c>
      <c r="E25" s="35"/>
      <c r="F25" s="35"/>
      <c r="G25" s="35"/>
      <c r="H25" s="35"/>
      <c r="I25" s="118" t="s">
        <v>26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33</v>
      </c>
      <c r="F26" s="35"/>
      <c r="G26" s="35"/>
      <c r="H26" s="35"/>
      <c r="I26" s="118" t="s">
        <v>28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36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83.25" customHeight="1">
      <c r="A29" s="120"/>
      <c r="B29" s="121"/>
      <c r="C29" s="120"/>
      <c r="D29" s="120"/>
      <c r="E29" s="388" t="s">
        <v>111</v>
      </c>
      <c r="F29" s="388"/>
      <c r="G29" s="388"/>
      <c r="H29" s="388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38</v>
      </c>
      <c r="E32" s="35"/>
      <c r="F32" s="35"/>
      <c r="G32" s="35"/>
      <c r="H32" s="35"/>
      <c r="I32" s="116"/>
      <c r="J32" s="127">
        <f>ROUND(J87,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40</v>
      </c>
      <c r="G34" s="35"/>
      <c r="H34" s="35"/>
      <c r="I34" s="129" t="s">
        <v>39</v>
      </c>
      <c r="J34" s="128" t="s">
        <v>41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42</v>
      </c>
      <c r="E35" s="115" t="s">
        <v>43</v>
      </c>
      <c r="F35" s="131">
        <f>ROUND((SUM(BE87:BE93)),  2)</f>
        <v>0</v>
      </c>
      <c r="G35" s="35"/>
      <c r="H35" s="35"/>
      <c r="I35" s="132">
        <v>0.21</v>
      </c>
      <c r="J35" s="131">
        <f>ROUND(((SUM(BE87:BE93))*I35),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44</v>
      </c>
      <c r="F36" s="131">
        <f>ROUND((SUM(BF87:BF93)),  2)</f>
        <v>0</v>
      </c>
      <c r="G36" s="35"/>
      <c r="H36" s="35"/>
      <c r="I36" s="132">
        <v>0.15</v>
      </c>
      <c r="J36" s="131">
        <f>ROUND(((SUM(BF87:BF93))*I36),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45</v>
      </c>
      <c r="F37" s="131">
        <f>ROUND((SUM(BG87:BG93)),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46</v>
      </c>
      <c r="F38" s="131">
        <f>ROUND((SUM(BH87:BH93)),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47</v>
      </c>
      <c r="F39" s="131">
        <f>ROUND((SUM(BI87:BI93)),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48</v>
      </c>
      <c r="E41" s="135"/>
      <c r="F41" s="135"/>
      <c r="G41" s="136" t="s">
        <v>49</v>
      </c>
      <c r="H41" s="137" t="s">
        <v>50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112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3.25" customHeight="1">
      <c r="A50" s="35"/>
      <c r="B50" s="36"/>
      <c r="C50" s="37"/>
      <c r="D50" s="37"/>
      <c r="E50" s="380" t="str">
        <f>E7</f>
        <v>Výdejna stravy- Králíček - Stavební úpravy obj.čp1035 na pozemku č.st.77, kú Nové  Město nad Met- etapa 1</v>
      </c>
      <c r="F50" s="381"/>
      <c r="G50" s="381"/>
      <c r="H50" s="381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107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0" t="s">
        <v>108</v>
      </c>
      <c r="F52" s="379"/>
      <c r="G52" s="379"/>
      <c r="H52" s="379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109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4.75" customHeight="1">
      <c r="A54" s="35"/>
      <c r="B54" s="36"/>
      <c r="C54" s="37"/>
      <c r="D54" s="37"/>
      <c r="E54" s="358" t="str">
        <f>E11</f>
        <v xml:space="preserve">SO 02-PS - strojní vybavení  čerpací stanice  vč D+M obslužné lávky </v>
      </c>
      <c r="F54" s="379"/>
      <c r="G54" s="379"/>
      <c r="H54" s="379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Nové  Město nad Met</v>
      </c>
      <c r="G56" s="37"/>
      <c r="H56" s="37"/>
      <c r="I56" s="118" t="s">
        <v>23</v>
      </c>
      <c r="J56" s="60" t="str">
        <f>IF(J14="","",J14)</f>
        <v>22. 5. 2020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SŠ a ZŠ ú Nové  Město nad Met</v>
      </c>
      <c r="G58" s="37"/>
      <c r="H58" s="37"/>
      <c r="I58" s="118" t="s">
        <v>31</v>
      </c>
      <c r="J58" s="33" t="str">
        <f>E23</f>
        <v xml:space="preserve">Ing. Marcela Kalužná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118" t="s">
        <v>35</v>
      </c>
      <c r="J59" s="33" t="str">
        <f>E26</f>
        <v xml:space="preserve">Ing. Marcela Kalužná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113</v>
      </c>
      <c r="D61" s="148"/>
      <c r="E61" s="148"/>
      <c r="F61" s="148"/>
      <c r="G61" s="148"/>
      <c r="H61" s="148"/>
      <c r="I61" s="149"/>
      <c r="J61" s="150" t="s">
        <v>114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70</v>
      </c>
      <c r="D63" s="37"/>
      <c r="E63" s="37"/>
      <c r="F63" s="37"/>
      <c r="G63" s="37"/>
      <c r="H63" s="37"/>
      <c r="I63" s="116"/>
      <c r="J63" s="78">
        <f>J87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115</v>
      </c>
    </row>
    <row r="64" spans="1:47" s="9" customFormat="1" ht="24.95" customHeight="1">
      <c r="B64" s="152"/>
      <c r="C64" s="153"/>
      <c r="D64" s="154" t="s">
        <v>784</v>
      </c>
      <c r="E64" s="155"/>
      <c r="F64" s="155"/>
      <c r="G64" s="155"/>
      <c r="H64" s="155"/>
      <c r="I64" s="156"/>
      <c r="J64" s="157">
        <f>J88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785</v>
      </c>
      <c r="E65" s="161"/>
      <c r="F65" s="161"/>
      <c r="G65" s="161"/>
      <c r="H65" s="161"/>
      <c r="I65" s="162"/>
      <c r="J65" s="163">
        <f>J89</f>
        <v>0</v>
      </c>
      <c r="K65" s="98"/>
      <c r="L65" s="164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116"/>
      <c r="J66" s="37"/>
      <c r="K66" s="37"/>
      <c r="L66" s="11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143"/>
      <c r="J67" s="49"/>
      <c r="K67" s="49"/>
      <c r="L67" s="11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146"/>
      <c r="J71" s="51"/>
      <c r="K71" s="51"/>
      <c r="L71" s="11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128</v>
      </c>
      <c r="D72" s="37"/>
      <c r="E72" s="37"/>
      <c r="F72" s="37"/>
      <c r="G72" s="37"/>
      <c r="H72" s="37"/>
      <c r="I72" s="116"/>
      <c r="J72" s="37"/>
      <c r="K72" s="37"/>
      <c r="L72" s="11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116"/>
      <c r="J73" s="37"/>
      <c r="K73" s="37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3.25" customHeight="1">
      <c r="A75" s="35"/>
      <c r="B75" s="36"/>
      <c r="C75" s="37"/>
      <c r="D75" s="37"/>
      <c r="E75" s="380" t="str">
        <f>E7</f>
        <v>Výdejna stravy- Králíček - Stavební úpravy obj.čp1035 na pozemku č.st.77, kú Nové  Město nad Met- etapa 1</v>
      </c>
      <c r="F75" s="381"/>
      <c r="G75" s="381"/>
      <c r="H75" s="381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1" customFormat="1" ht="12" customHeight="1">
      <c r="B76" s="22"/>
      <c r="C76" s="30" t="s">
        <v>107</v>
      </c>
      <c r="D76" s="23"/>
      <c r="E76" s="23"/>
      <c r="F76" s="23"/>
      <c r="G76" s="23"/>
      <c r="H76" s="23"/>
      <c r="I76" s="109"/>
      <c r="J76" s="23"/>
      <c r="K76" s="23"/>
      <c r="L76" s="21"/>
    </row>
    <row r="77" spans="1:31" s="2" customFormat="1" ht="16.5" customHeight="1">
      <c r="A77" s="35"/>
      <c r="B77" s="36"/>
      <c r="C77" s="37"/>
      <c r="D77" s="37"/>
      <c r="E77" s="380" t="s">
        <v>108</v>
      </c>
      <c r="F77" s="379"/>
      <c r="G77" s="379"/>
      <c r="H77" s="379"/>
      <c r="I77" s="116"/>
      <c r="J77" s="37"/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109</v>
      </c>
      <c r="D78" s="37"/>
      <c r="E78" s="37"/>
      <c r="F78" s="37"/>
      <c r="G78" s="37"/>
      <c r="H78" s="37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4.75" customHeight="1">
      <c r="A79" s="35"/>
      <c r="B79" s="36"/>
      <c r="C79" s="37"/>
      <c r="D79" s="37"/>
      <c r="E79" s="358" t="str">
        <f>E11</f>
        <v xml:space="preserve">SO 02-PS - strojní vybavení  čerpací stanice  vč D+M obslužné lávky </v>
      </c>
      <c r="F79" s="379"/>
      <c r="G79" s="379"/>
      <c r="H79" s="379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F14</f>
        <v xml:space="preserve"> Nové  Město nad Met</v>
      </c>
      <c r="G81" s="37"/>
      <c r="H81" s="37"/>
      <c r="I81" s="118" t="s">
        <v>23</v>
      </c>
      <c r="J81" s="60" t="str">
        <f>IF(J14="","",J14)</f>
        <v>22. 5. 2020</v>
      </c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25.7" customHeight="1">
      <c r="A83" s="35"/>
      <c r="B83" s="36"/>
      <c r="C83" s="30" t="s">
        <v>25</v>
      </c>
      <c r="D83" s="37"/>
      <c r="E83" s="37"/>
      <c r="F83" s="28" t="str">
        <f>E17</f>
        <v>SŠ a ZŠ ú Nové  Město nad Met</v>
      </c>
      <c r="G83" s="37"/>
      <c r="H83" s="37"/>
      <c r="I83" s="118" t="s">
        <v>31</v>
      </c>
      <c r="J83" s="33" t="str">
        <f>E23</f>
        <v xml:space="preserve">Ing. Marcela Kalužná </v>
      </c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29</v>
      </c>
      <c r="D84" s="37"/>
      <c r="E84" s="37"/>
      <c r="F84" s="28" t="str">
        <f>IF(E20="","",E20)</f>
        <v>Vyplň údaj</v>
      </c>
      <c r="G84" s="37"/>
      <c r="H84" s="37"/>
      <c r="I84" s="118" t="s">
        <v>35</v>
      </c>
      <c r="J84" s="33" t="str">
        <f>E26</f>
        <v xml:space="preserve">Ing. Marcela Kalužná </v>
      </c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65"/>
      <c r="B86" s="166"/>
      <c r="C86" s="167" t="s">
        <v>129</v>
      </c>
      <c r="D86" s="168" t="s">
        <v>57</v>
      </c>
      <c r="E86" s="168" t="s">
        <v>53</v>
      </c>
      <c r="F86" s="168" t="s">
        <v>54</v>
      </c>
      <c r="G86" s="168" t="s">
        <v>130</v>
      </c>
      <c r="H86" s="168" t="s">
        <v>131</v>
      </c>
      <c r="I86" s="169" t="s">
        <v>132</v>
      </c>
      <c r="J86" s="168" t="s">
        <v>114</v>
      </c>
      <c r="K86" s="170" t="s">
        <v>133</v>
      </c>
      <c r="L86" s="171"/>
      <c r="M86" s="69" t="s">
        <v>19</v>
      </c>
      <c r="N86" s="70" t="s">
        <v>42</v>
      </c>
      <c r="O86" s="70" t="s">
        <v>134</v>
      </c>
      <c r="P86" s="70" t="s">
        <v>135</v>
      </c>
      <c r="Q86" s="70" t="s">
        <v>136</v>
      </c>
      <c r="R86" s="70" t="s">
        <v>137</v>
      </c>
      <c r="S86" s="70" t="s">
        <v>138</v>
      </c>
      <c r="T86" s="71" t="s">
        <v>139</v>
      </c>
      <c r="U86" s="165"/>
      <c r="V86" s="165"/>
      <c r="W86" s="165"/>
      <c r="X86" s="165"/>
      <c r="Y86" s="165"/>
      <c r="Z86" s="165"/>
      <c r="AA86" s="165"/>
      <c r="AB86" s="165"/>
      <c r="AC86" s="165"/>
      <c r="AD86" s="165"/>
      <c r="AE86" s="165"/>
    </row>
    <row r="87" spans="1:65" s="2" customFormat="1" ht="22.9" customHeight="1">
      <c r="A87" s="35"/>
      <c r="B87" s="36"/>
      <c r="C87" s="76" t="s">
        <v>140</v>
      </c>
      <c r="D87" s="37"/>
      <c r="E87" s="37"/>
      <c r="F87" s="37"/>
      <c r="G87" s="37"/>
      <c r="H87" s="37"/>
      <c r="I87" s="116"/>
      <c r="J87" s="172">
        <f>BK87</f>
        <v>0</v>
      </c>
      <c r="K87" s="37"/>
      <c r="L87" s="40"/>
      <c r="M87" s="72"/>
      <c r="N87" s="173"/>
      <c r="O87" s="73"/>
      <c r="P87" s="174">
        <f>P88</f>
        <v>0</v>
      </c>
      <c r="Q87" s="73"/>
      <c r="R87" s="174">
        <f>R88</f>
        <v>0</v>
      </c>
      <c r="S87" s="73"/>
      <c r="T87" s="175">
        <f>T88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71</v>
      </c>
      <c r="AU87" s="18" t="s">
        <v>115</v>
      </c>
      <c r="BK87" s="176">
        <f>BK88</f>
        <v>0</v>
      </c>
    </row>
    <row r="88" spans="1:65" s="12" customFormat="1" ht="25.9" customHeight="1">
      <c r="B88" s="177"/>
      <c r="C88" s="178"/>
      <c r="D88" s="179" t="s">
        <v>71</v>
      </c>
      <c r="E88" s="180" t="s">
        <v>234</v>
      </c>
      <c r="F88" s="180" t="s">
        <v>786</v>
      </c>
      <c r="G88" s="178"/>
      <c r="H88" s="178"/>
      <c r="I88" s="181"/>
      <c r="J88" s="182">
        <f>BK88</f>
        <v>0</v>
      </c>
      <c r="K88" s="178"/>
      <c r="L88" s="183"/>
      <c r="M88" s="184"/>
      <c r="N88" s="185"/>
      <c r="O88" s="185"/>
      <c r="P88" s="186">
        <f>P89</f>
        <v>0</v>
      </c>
      <c r="Q88" s="185"/>
      <c r="R88" s="186">
        <f>R89</f>
        <v>0</v>
      </c>
      <c r="S88" s="185"/>
      <c r="T88" s="187">
        <f>T89</f>
        <v>0</v>
      </c>
      <c r="AR88" s="188" t="s">
        <v>160</v>
      </c>
      <c r="AT88" s="189" t="s">
        <v>71</v>
      </c>
      <c r="AU88" s="189" t="s">
        <v>72</v>
      </c>
      <c r="AY88" s="188" t="s">
        <v>143</v>
      </c>
      <c r="BK88" s="190">
        <f>BK89</f>
        <v>0</v>
      </c>
    </row>
    <row r="89" spans="1:65" s="12" customFormat="1" ht="22.9" customHeight="1">
      <c r="B89" s="177"/>
      <c r="C89" s="178"/>
      <c r="D89" s="179" t="s">
        <v>71</v>
      </c>
      <c r="E89" s="191" t="s">
        <v>787</v>
      </c>
      <c r="F89" s="191" t="s">
        <v>788</v>
      </c>
      <c r="G89" s="178"/>
      <c r="H89" s="178"/>
      <c r="I89" s="181"/>
      <c r="J89" s="192">
        <f>BK89</f>
        <v>0</v>
      </c>
      <c r="K89" s="178"/>
      <c r="L89" s="183"/>
      <c r="M89" s="184"/>
      <c r="N89" s="185"/>
      <c r="O89" s="185"/>
      <c r="P89" s="186">
        <f>SUM(P90:P93)</f>
        <v>0</v>
      </c>
      <c r="Q89" s="185"/>
      <c r="R89" s="186">
        <f>SUM(R90:R93)</f>
        <v>0</v>
      </c>
      <c r="S89" s="185"/>
      <c r="T89" s="187">
        <f>SUM(T90:T93)</f>
        <v>0</v>
      </c>
      <c r="AR89" s="188" t="s">
        <v>160</v>
      </c>
      <c r="AT89" s="189" t="s">
        <v>71</v>
      </c>
      <c r="AU89" s="189" t="s">
        <v>79</v>
      </c>
      <c r="AY89" s="188" t="s">
        <v>143</v>
      </c>
      <c r="BK89" s="190">
        <f>SUM(BK90:BK93)</f>
        <v>0</v>
      </c>
    </row>
    <row r="90" spans="1:65" s="2" customFormat="1" ht="44.25" customHeight="1">
      <c r="A90" s="35"/>
      <c r="B90" s="36"/>
      <c r="C90" s="193" t="s">
        <v>79</v>
      </c>
      <c r="D90" s="193" t="s">
        <v>145</v>
      </c>
      <c r="E90" s="194" t="s">
        <v>789</v>
      </c>
      <c r="F90" s="195" t="s">
        <v>790</v>
      </c>
      <c r="G90" s="196" t="s">
        <v>19</v>
      </c>
      <c r="H90" s="197">
        <v>1</v>
      </c>
      <c r="I90" s="198"/>
      <c r="J90" s="199">
        <f>ROUND(I90*H90,2)</f>
        <v>0</v>
      </c>
      <c r="K90" s="195" t="s">
        <v>19</v>
      </c>
      <c r="L90" s="40"/>
      <c r="M90" s="200" t="s">
        <v>19</v>
      </c>
      <c r="N90" s="201" t="s">
        <v>43</v>
      </c>
      <c r="O90" s="65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79</v>
      </c>
      <c r="AT90" s="204" t="s">
        <v>145</v>
      </c>
      <c r="AU90" s="204" t="s">
        <v>81</v>
      </c>
      <c r="AY90" s="18" t="s">
        <v>143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8" t="s">
        <v>79</v>
      </c>
      <c r="BK90" s="205">
        <f>ROUND(I90*H90,2)</f>
        <v>0</v>
      </c>
      <c r="BL90" s="18" t="s">
        <v>79</v>
      </c>
      <c r="BM90" s="204" t="s">
        <v>791</v>
      </c>
    </row>
    <row r="91" spans="1:65" s="2" customFormat="1" ht="39">
      <c r="A91" s="35"/>
      <c r="B91" s="36"/>
      <c r="C91" s="37"/>
      <c r="D91" s="206" t="s">
        <v>152</v>
      </c>
      <c r="E91" s="37"/>
      <c r="F91" s="207" t="s">
        <v>792</v>
      </c>
      <c r="G91" s="37"/>
      <c r="H91" s="37"/>
      <c r="I91" s="116"/>
      <c r="J91" s="37"/>
      <c r="K91" s="37"/>
      <c r="L91" s="40"/>
      <c r="M91" s="208"/>
      <c r="N91" s="209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152</v>
      </c>
      <c r="AU91" s="18" t="s">
        <v>81</v>
      </c>
    </row>
    <row r="92" spans="1:65" s="2" customFormat="1" ht="44.25" customHeight="1">
      <c r="A92" s="35"/>
      <c r="B92" s="36"/>
      <c r="C92" s="193" t="s">
        <v>81</v>
      </c>
      <c r="D92" s="193" t="s">
        <v>145</v>
      </c>
      <c r="E92" s="194" t="s">
        <v>793</v>
      </c>
      <c r="F92" s="195" t="s">
        <v>790</v>
      </c>
      <c r="G92" s="196" t="s">
        <v>19</v>
      </c>
      <c r="H92" s="197">
        <v>1</v>
      </c>
      <c r="I92" s="198"/>
      <c r="J92" s="199">
        <f>ROUND(I92*H92,2)</f>
        <v>0</v>
      </c>
      <c r="K92" s="195" t="s">
        <v>19</v>
      </c>
      <c r="L92" s="40"/>
      <c r="M92" s="200" t="s">
        <v>19</v>
      </c>
      <c r="N92" s="201" t="s">
        <v>43</v>
      </c>
      <c r="O92" s="65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04" t="s">
        <v>79</v>
      </c>
      <c r="AT92" s="204" t="s">
        <v>145</v>
      </c>
      <c r="AU92" s="204" t="s">
        <v>81</v>
      </c>
      <c r="AY92" s="18" t="s">
        <v>143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8" t="s">
        <v>79</v>
      </c>
      <c r="BK92" s="205">
        <f>ROUND(I92*H92,2)</f>
        <v>0</v>
      </c>
      <c r="BL92" s="18" t="s">
        <v>79</v>
      </c>
      <c r="BM92" s="204" t="s">
        <v>794</v>
      </c>
    </row>
    <row r="93" spans="1:65" s="2" customFormat="1" ht="19.5">
      <c r="A93" s="35"/>
      <c r="B93" s="36"/>
      <c r="C93" s="37"/>
      <c r="D93" s="206" t="s">
        <v>152</v>
      </c>
      <c r="E93" s="37"/>
      <c r="F93" s="207" t="s">
        <v>795</v>
      </c>
      <c r="G93" s="37"/>
      <c r="H93" s="37"/>
      <c r="I93" s="116"/>
      <c r="J93" s="37"/>
      <c r="K93" s="37"/>
      <c r="L93" s="40"/>
      <c r="M93" s="253"/>
      <c r="N93" s="254"/>
      <c r="O93" s="255"/>
      <c r="P93" s="255"/>
      <c r="Q93" s="255"/>
      <c r="R93" s="255"/>
      <c r="S93" s="255"/>
      <c r="T93" s="25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152</v>
      </c>
      <c r="AU93" s="18" t="s">
        <v>81</v>
      </c>
    </row>
    <row r="94" spans="1:65" s="2" customFormat="1" ht="6.95" customHeight="1">
      <c r="A94" s="35"/>
      <c r="B94" s="48"/>
      <c r="C94" s="49"/>
      <c r="D94" s="49"/>
      <c r="E94" s="49"/>
      <c r="F94" s="49"/>
      <c r="G94" s="49"/>
      <c r="H94" s="49"/>
      <c r="I94" s="143"/>
      <c r="J94" s="49"/>
      <c r="K94" s="49"/>
      <c r="L94" s="40"/>
      <c r="M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</sheetData>
  <sheetProtection algorithmName="SHA-512" hashValue="FPbRsTeX2nvYWnCLPQDq4yNugQ/Hwo0lXT4Pl/m2+CEJC4cjVMaW16vP2yd1KrOCKLa9jLihR1VDqnFdqfjdlw==" saltValue="vFsmJRDf4D9oyaELr+LL0K1T3tsTBxp+CNZIImG/YjvXqOfMiMYVVWe3ojtfcKuHq3vRTcUoscVJJK1XMmdnqw==" spinCount="100000" sheet="1" objects="1" scenarios="1" formatColumns="0" formatRows="0" autoFilter="0"/>
  <autoFilter ref="C86:K93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8" t="s">
        <v>99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81</v>
      </c>
    </row>
    <row r="4" spans="1:46" s="1" customFormat="1" ht="24.95" customHeight="1">
      <c r="B4" s="21"/>
      <c r="D4" s="113" t="s">
        <v>106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23.25" customHeight="1">
      <c r="B7" s="21"/>
      <c r="E7" s="382" t="str">
        <f>'Rekapitulace stavby'!K6</f>
        <v>Výdejna stravy- Králíček - Stavební úpravy obj.čp1035 na pozemku č.st.77, kú Nové  Město nad Met- etapa 1</v>
      </c>
      <c r="F7" s="383"/>
      <c r="G7" s="383"/>
      <c r="H7" s="383"/>
      <c r="I7" s="109"/>
      <c r="L7" s="21"/>
    </row>
    <row r="8" spans="1:46" s="1" customFormat="1" ht="12" customHeight="1">
      <c r="B8" s="21"/>
      <c r="D8" s="115" t="s">
        <v>107</v>
      </c>
      <c r="I8" s="109"/>
      <c r="L8" s="21"/>
    </row>
    <row r="9" spans="1:46" s="2" customFormat="1" ht="16.5" customHeight="1">
      <c r="A9" s="35"/>
      <c r="B9" s="40"/>
      <c r="C9" s="35"/>
      <c r="D9" s="35"/>
      <c r="E9" s="382" t="s">
        <v>796</v>
      </c>
      <c r="F9" s="384"/>
      <c r="G9" s="384"/>
      <c r="H9" s="384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109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5" t="s">
        <v>797</v>
      </c>
      <c r="F11" s="384"/>
      <c r="G11" s="384"/>
      <c r="H11" s="384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 t="str">
        <f>'Rekapitulace stavby'!AN8</f>
        <v>22. 5. 2020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25</v>
      </c>
      <c r="E16" s="35"/>
      <c r="F16" s="35"/>
      <c r="G16" s="35"/>
      <c r="H16" s="35"/>
      <c r="I16" s="118" t="s">
        <v>26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8" t="s">
        <v>28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29</v>
      </c>
      <c r="E19" s="35"/>
      <c r="F19" s="35"/>
      <c r="G19" s="35"/>
      <c r="H19" s="35"/>
      <c r="I19" s="118" t="s">
        <v>26</v>
      </c>
      <c r="J19" s="31" t="str">
        <f>'Rekapitulace stavby'!AN13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6" t="str">
        <f>'Rekapitulace stavby'!E14</f>
        <v>Vyplň údaj</v>
      </c>
      <c r="F20" s="387"/>
      <c r="G20" s="387"/>
      <c r="H20" s="387"/>
      <c r="I20" s="118" t="s">
        <v>28</v>
      </c>
      <c r="J20" s="31" t="str">
        <f>'Rekapitulace stavby'!AN14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31</v>
      </c>
      <c r="E22" s="35"/>
      <c r="F22" s="35"/>
      <c r="G22" s="35"/>
      <c r="H22" s="35"/>
      <c r="I22" s="118" t="s">
        <v>26</v>
      </c>
      <c r="J22" s="104" t="s">
        <v>32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33</v>
      </c>
      <c r="F23" s="35"/>
      <c r="G23" s="35"/>
      <c r="H23" s="35"/>
      <c r="I23" s="118" t="s">
        <v>28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35</v>
      </c>
      <c r="E25" s="35"/>
      <c r="F25" s="35"/>
      <c r="G25" s="35"/>
      <c r="H25" s="35"/>
      <c r="I25" s="118" t="s">
        <v>26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33</v>
      </c>
      <c r="F26" s="35"/>
      <c r="G26" s="35"/>
      <c r="H26" s="35"/>
      <c r="I26" s="118" t="s">
        <v>28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36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83.25" customHeight="1">
      <c r="A29" s="120"/>
      <c r="B29" s="121"/>
      <c r="C29" s="120"/>
      <c r="D29" s="120"/>
      <c r="E29" s="388" t="s">
        <v>111</v>
      </c>
      <c r="F29" s="388"/>
      <c r="G29" s="388"/>
      <c r="H29" s="388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38</v>
      </c>
      <c r="E32" s="35"/>
      <c r="F32" s="35"/>
      <c r="G32" s="35"/>
      <c r="H32" s="35"/>
      <c r="I32" s="116"/>
      <c r="J32" s="127">
        <f>ROUND(J95,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40</v>
      </c>
      <c r="G34" s="35"/>
      <c r="H34" s="35"/>
      <c r="I34" s="129" t="s">
        <v>39</v>
      </c>
      <c r="J34" s="128" t="s">
        <v>41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42</v>
      </c>
      <c r="E35" s="115" t="s">
        <v>43</v>
      </c>
      <c r="F35" s="131">
        <f>ROUND((SUM(BE95:BE187)),  2)</f>
        <v>0</v>
      </c>
      <c r="G35" s="35"/>
      <c r="H35" s="35"/>
      <c r="I35" s="132">
        <v>0.21</v>
      </c>
      <c r="J35" s="131">
        <f>ROUND(((SUM(BE95:BE187))*I35),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44</v>
      </c>
      <c r="F36" s="131">
        <f>ROUND((SUM(BF95:BF187)),  2)</f>
        <v>0</v>
      </c>
      <c r="G36" s="35"/>
      <c r="H36" s="35"/>
      <c r="I36" s="132">
        <v>0.15</v>
      </c>
      <c r="J36" s="131">
        <f>ROUND(((SUM(BF95:BF187))*I36),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45</v>
      </c>
      <c r="F37" s="131">
        <f>ROUND((SUM(BG95:BG187)),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46</v>
      </c>
      <c r="F38" s="131">
        <f>ROUND((SUM(BH95:BH187)),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47</v>
      </c>
      <c r="F39" s="131">
        <f>ROUND((SUM(BI95:BI187)),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48</v>
      </c>
      <c r="E41" s="135"/>
      <c r="F41" s="135"/>
      <c r="G41" s="136" t="s">
        <v>49</v>
      </c>
      <c r="H41" s="137" t="s">
        <v>50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112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3.25" customHeight="1">
      <c r="A50" s="35"/>
      <c r="B50" s="36"/>
      <c r="C50" s="37"/>
      <c r="D50" s="37"/>
      <c r="E50" s="380" t="str">
        <f>E7</f>
        <v>Výdejna stravy- Králíček - Stavební úpravy obj.čp1035 na pozemku č.st.77, kú Nové  Město nad Met- etapa 1</v>
      </c>
      <c r="F50" s="381"/>
      <c r="G50" s="381"/>
      <c r="H50" s="381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107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0" t="s">
        <v>796</v>
      </c>
      <c r="F52" s="379"/>
      <c r="G52" s="379"/>
      <c r="H52" s="379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109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58" t="str">
        <f>E11</f>
        <v>SO 03-D.1.1 -  architek.-stavební část</v>
      </c>
      <c r="F54" s="379"/>
      <c r="G54" s="379"/>
      <c r="H54" s="379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Nové  Město nad Met</v>
      </c>
      <c r="G56" s="37"/>
      <c r="H56" s="37"/>
      <c r="I56" s="118" t="s">
        <v>23</v>
      </c>
      <c r="J56" s="60" t="str">
        <f>IF(J14="","",J14)</f>
        <v>22. 5. 2020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SŠ a ZŠ ú Nové  Město nad Met</v>
      </c>
      <c r="G58" s="37"/>
      <c r="H58" s="37"/>
      <c r="I58" s="118" t="s">
        <v>31</v>
      </c>
      <c r="J58" s="33" t="str">
        <f>E23</f>
        <v xml:space="preserve">Ing. Marcela Kalužná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118" t="s">
        <v>35</v>
      </c>
      <c r="J59" s="33" t="str">
        <f>E26</f>
        <v xml:space="preserve">Ing. Marcela Kalužná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113</v>
      </c>
      <c r="D61" s="148"/>
      <c r="E61" s="148"/>
      <c r="F61" s="148"/>
      <c r="G61" s="148"/>
      <c r="H61" s="148"/>
      <c r="I61" s="149"/>
      <c r="J61" s="150" t="s">
        <v>114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70</v>
      </c>
      <c r="D63" s="37"/>
      <c r="E63" s="37"/>
      <c r="F63" s="37"/>
      <c r="G63" s="37"/>
      <c r="H63" s="37"/>
      <c r="I63" s="116"/>
      <c r="J63" s="78">
        <f>J95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115</v>
      </c>
    </row>
    <row r="64" spans="1:47" s="9" customFormat="1" ht="24.95" customHeight="1">
      <c r="B64" s="152"/>
      <c r="C64" s="153"/>
      <c r="D64" s="154" t="s">
        <v>116</v>
      </c>
      <c r="E64" s="155"/>
      <c r="F64" s="155"/>
      <c r="G64" s="155"/>
      <c r="H64" s="155"/>
      <c r="I64" s="156"/>
      <c r="J64" s="157">
        <f>J96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117</v>
      </c>
      <c r="E65" s="161"/>
      <c r="F65" s="161"/>
      <c r="G65" s="161"/>
      <c r="H65" s="161"/>
      <c r="I65" s="162"/>
      <c r="J65" s="163">
        <f>J97</f>
        <v>0</v>
      </c>
      <c r="K65" s="98"/>
      <c r="L65" s="164"/>
    </row>
    <row r="66" spans="1:31" s="10" customFormat="1" ht="19.899999999999999" customHeight="1">
      <c r="B66" s="159"/>
      <c r="C66" s="98"/>
      <c r="D66" s="160" t="s">
        <v>119</v>
      </c>
      <c r="E66" s="161"/>
      <c r="F66" s="161"/>
      <c r="G66" s="161"/>
      <c r="H66" s="161"/>
      <c r="I66" s="162"/>
      <c r="J66" s="163">
        <f>J133</f>
        <v>0</v>
      </c>
      <c r="K66" s="98"/>
      <c r="L66" s="164"/>
    </row>
    <row r="67" spans="1:31" s="10" customFormat="1" ht="19.899999999999999" customHeight="1">
      <c r="B67" s="159"/>
      <c r="C67" s="98"/>
      <c r="D67" s="160" t="s">
        <v>121</v>
      </c>
      <c r="E67" s="161"/>
      <c r="F67" s="161"/>
      <c r="G67" s="161"/>
      <c r="H67" s="161"/>
      <c r="I67" s="162"/>
      <c r="J67" s="163">
        <f>J138</f>
        <v>0</v>
      </c>
      <c r="K67" s="98"/>
      <c r="L67" s="164"/>
    </row>
    <row r="68" spans="1:31" s="10" customFormat="1" ht="19.899999999999999" customHeight="1">
      <c r="B68" s="159"/>
      <c r="C68" s="98"/>
      <c r="D68" s="160" t="s">
        <v>123</v>
      </c>
      <c r="E68" s="161"/>
      <c r="F68" s="161"/>
      <c r="G68" s="161"/>
      <c r="H68" s="161"/>
      <c r="I68" s="162"/>
      <c r="J68" s="163">
        <f>J150</f>
        <v>0</v>
      </c>
      <c r="K68" s="98"/>
      <c r="L68" s="164"/>
    </row>
    <row r="69" spans="1:31" s="10" customFormat="1" ht="19.899999999999999" customHeight="1">
      <c r="B69" s="159"/>
      <c r="C69" s="98"/>
      <c r="D69" s="160" t="s">
        <v>124</v>
      </c>
      <c r="E69" s="161"/>
      <c r="F69" s="161"/>
      <c r="G69" s="161"/>
      <c r="H69" s="161"/>
      <c r="I69" s="162"/>
      <c r="J69" s="163">
        <f>J161</f>
        <v>0</v>
      </c>
      <c r="K69" s="98"/>
      <c r="L69" s="164"/>
    </row>
    <row r="70" spans="1:31" s="10" customFormat="1" ht="19.899999999999999" customHeight="1">
      <c r="B70" s="159"/>
      <c r="C70" s="98"/>
      <c r="D70" s="160" t="s">
        <v>125</v>
      </c>
      <c r="E70" s="161"/>
      <c r="F70" s="161"/>
      <c r="G70" s="161"/>
      <c r="H70" s="161"/>
      <c r="I70" s="162"/>
      <c r="J70" s="163">
        <f>J169</f>
        <v>0</v>
      </c>
      <c r="K70" s="98"/>
      <c r="L70" s="164"/>
    </row>
    <row r="71" spans="1:31" s="9" customFormat="1" ht="24.95" customHeight="1">
      <c r="B71" s="152"/>
      <c r="C71" s="153"/>
      <c r="D71" s="154" t="s">
        <v>126</v>
      </c>
      <c r="E71" s="155"/>
      <c r="F71" s="155"/>
      <c r="G71" s="155"/>
      <c r="H71" s="155"/>
      <c r="I71" s="156"/>
      <c r="J71" s="157">
        <f>J172</f>
        <v>0</v>
      </c>
      <c r="K71" s="153"/>
      <c r="L71" s="158"/>
    </row>
    <row r="72" spans="1:31" s="10" customFormat="1" ht="19.899999999999999" customHeight="1">
      <c r="B72" s="159"/>
      <c r="C72" s="98"/>
      <c r="D72" s="160" t="s">
        <v>798</v>
      </c>
      <c r="E72" s="161"/>
      <c r="F72" s="161"/>
      <c r="G72" s="161"/>
      <c r="H72" s="161"/>
      <c r="I72" s="162"/>
      <c r="J72" s="163">
        <f>J173</f>
        <v>0</v>
      </c>
      <c r="K72" s="98"/>
      <c r="L72" s="164"/>
    </row>
    <row r="73" spans="1:31" s="10" customFormat="1" ht="19.899999999999999" customHeight="1">
      <c r="B73" s="159"/>
      <c r="C73" s="98"/>
      <c r="D73" s="160" t="s">
        <v>799</v>
      </c>
      <c r="E73" s="161"/>
      <c r="F73" s="161"/>
      <c r="G73" s="161"/>
      <c r="H73" s="161"/>
      <c r="I73" s="162"/>
      <c r="J73" s="163">
        <f>J181</f>
        <v>0</v>
      </c>
      <c r="K73" s="98"/>
      <c r="L73" s="164"/>
    </row>
    <row r="74" spans="1:31" s="2" customFormat="1" ht="21.75" customHeight="1">
      <c r="A74" s="35"/>
      <c r="B74" s="36"/>
      <c r="C74" s="37"/>
      <c r="D74" s="37"/>
      <c r="E74" s="37"/>
      <c r="F74" s="37"/>
      <c r="G74" s="37"/>
      <c r="H74" s="37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48"/>
      <c r="C75" s="49"/>
      <c r="D75" s="49"/>
      <c r="E75" s="49"/>
      <c r="F75" s="49"/>
      <c r="G75" s="49"/>
      <c r="H75" s="49"/>
      <c r="I75" s="143"/>
      <c r="J75" s="49"/>
      <c r="K75" s="49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9" spans="1:31" s="2" customFormat="1" ht="6.95" customHeight="1">
      <c r="A79" s="35"/>
      <c r="B79" s="50"/>
      <c r="C79" s="51"/>
      <c r="D79" s="51"/>
      <c r="E79" s="51"/>
      <c r="F79" s="51"/>
      <c r="G79" s="51"/>
      <c r="H79" s="51"/>
      <c r="I79" s="146"/>
      <c r="J79" s="51"/>
      <c r="K79" s="51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4.95" customHeight="1">
      <c r="A80" s="35"/>
      <c r="B80" s="36"/>
      <c r="C80" s="24" t="s">
        <v>128</v>
      </c>
      <c r="D80" s="37"/>
      <c r="E80" s="37"/>
      <c r="F80" s="37"/>
      <c r="G80" s="37"/>
      <c r="H80" s="37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12" customHeight="1">
      <c r="A82" s="35"/>
      <c r="B82" s="36"/>
      <c r="C82" s="30" t="s">
        <v>16</v>
      </c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23.25" customHeight="1">
      <c r="A83" s="35"/>
      <c r="B83" s="36"/>
      <c r="C83" s="37"/>
      <c r="D83" s="37"/>
      <c r="E83" s="380" t="str">
        <f>E7</f>
        <v>Výdejna stravy- Králíček - Stavební úpravy obj.čp1035 na pozemku č.st.77, kú Nové  Město nad Met- etapa 1</v>
      </c>
      <c r="F83" s="381"/>
      <c r="G83" s="381"/>
      <c r="H83" s="381"/>
      <c r="I83" s="116"/>
      <c r="J83" s="37"/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1" customFormat="1" ht="12" customHeight="1">
      <c r="B84" s="22"/>
      <c r="C84" s="30" t="s">
        <v>107</v>
      </c>
      <c r="D84" s="23"/>
      <c r="E84" s="23"/>
      <c r="F84" s="23"/>
      <c r="G84" s="23"/>
      <c r="H84" s="23"/>
      <c r="I84" s="109"/>
      <c r="J84" s="23"/>
      <c r="K84" s="23"/>
      <c r="L84" s="21"/>
    </row>
    <row r="85" spans="1:63" s="2" customFormat="1" ht="16.5" customHeight="1">
      <c r="A85" s="35"/>
      <c r="B85" s="36"/>
      <c r="C85" s="37"/>
      <c r="D85" s="37"/>
      <c r="E85" s="380" t="s">
        <v>796</v>
      </c>
      <c r="F85" s="379"/>
      <c r="G85" s="379"/>
      <c r="H85" s="379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2" customHeight="1">
      <c r="A86" s="35"/>
      <c r="B86" s="36"/>
      <c r="C86" s="30" t="s">
        <v>109</v>
      </c>
      <c r="D86" s="37"/>
      <c r="E86" s="37"/>
      <c r="F86" s="37"/>
      <c r="G86" s="37"/>
      <c r="H86" s="37"/>
      <c r="I86" s="116"/>
      <c r="J86" s="37"/>
      <c r="K86" s="37"/>
      <c r="L86" s="11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16.5" customHeight="1">
      <c r="A87" s="35"/>
      <c r="B87" s="36"/>
      <c r="C87" s="37"/>
      <c r="D87" s="37"/>
      <c r="E87" s="358" t="str">
        <f>E11</f>
        <v>SO 03-D.1.1 -  architek.-stavební část</v>
      </c>
      <c r="F87" s="379"/>
      <c r="G87" s="379"/>
      <c r="H87" s="379"/>
      <c r="I87" s="116"/>
      <c r="J87" s="37"/>
      <c r="K87" s="37"/>
      <c r="L87" s="11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11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12" customHeight="1">
      <c r="A89" s="35"/>
      <c r="B89" s="36"/>
      <c r="C89" s="30" t="s">
        <v>21</v>
      </c>
      <c r="D89" s="37"/>
      <c r="E89" s="37"/>
      <c r="F89" s="28" t="str">
        <f>F14</f>
        <v xml:space="preserve"> Nové  Město nad Met</v>
      </c>
      <c r="G89" s="37"/>
      <c r="H89" s="37"/>
      <c r="I89" s="118" t="s">
        <v>23</v>
      </c>
      <c r="J89" s="60" t="str">
        <f>IF(J14="","",J14)</f>
        <v>22. 5. 2020</v>
      </c>
      <c r="K89" s="37"/>
      <c r="L89" s="11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11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25.7" customHeight="1">
      <c r="A91" s="35"/>
      <c r="B91" s="36"/>
      <c r="C91" s="30" t="s">
        <v>25</v>
      </c>
      <c r="D91" s="37"/>
      <c r="E91" s="37"/>
      <c r="F91" s="28" t="str">
        <f>E17</f>
        <v>SŠ a ZŠ ú Nové  Město nad Met</v>
      </c>
      <c r="G91" s="37"/>
      <c r="H91" s="37"/>
      <c r="I91" s="118" t="s">
        <v>31</v>
      </c>
      <c r="J91" s="33" t="str">
        <f>E23</f>
        <v xml:space="preserve">Ing. Marcela Kalužná </v>
      </c>
      <c r="K91" s="37"/>
      <c r="L91" s="11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25.7" customHeight="1">
      <c r="A92" s="35"/>
      <c r="B92" s="36"/>
      <c r="C92" s="30" t="s">
        <v>29</v>
      </c>
      <c r="D92" s="37"/>
      <c r="E92" s="37"/>
      <c r="F92" s="28" t="str">
        <f>IF(E20="","",E20)</f>
        <v>Vyplň údaj</v>
      </c>
      <c r="G92" s="37"/>
      <c r="H92" s="37"/>
      <c r="I92" s="118" t="s">
        <v>35</v>
      </c>
      <c r="J92" s="33" t="str">
        <f>E26</f>
        <v xml:space="preserve">Ing. Marcela Kalužná </v>
      </c>
      <c r="K92" s="37"/>
      <c r="L92" s="11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11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63" s="11" customFormat="1" ht="29.25" customHeight="1">
      <c r="A94" s="165"/>
      <c r="B94" s="166"/>
      <c r="C94" s="167" t="s">
        <v>129</v>
      </c>
      <c r="D94" s="168" t="s">
        <v>57</v>
      </c>
      <c r="E94" s="168" t="s">
        <v>53</v>
      </c>
      <c r="F94" s="168" t="s">
        <v>54</v>
      </c>
      <c r="G94" s="168" t="s">
        <v>130</v>
      </c>
      <c r="H94" s="168" t="s">
        <v>131</v>
      </c>
      <c r="I94" s="169" t="s">
        <v>132</v>
      </c>
      <c r="J94" s="168" t="s">
        <v>114</v>
      </c>
      <c r="K94" s="170" t="s">
        <v>133</v>
      </c>
      <c r="L94" s="171"/>
      <c r="M94" s="69" t="s">
        <v>19</v>
      </c>
      <c r="N94" s="70" t="s">
        <v>42</v>
      </c>
      <c r="O94" s="70" t="s">
        <v>134</v>
      </c>
      <c r="P94" s="70" t="s">
        <v>135</v>
      </c>
      <c r="Q94" s="70" t="s">
        <v>136</v>
      </c>
      <c r="R94" s="70" t="s">
        <v>137</v>
      </c>
      <c r="S94" s="70" t="s">
        <v>138</v>
      </c>
      <c r="T94" s="71" t="s">
        <v>139</v>
      </c>
      <c r="U94" s="165"/>
      <c r="V94" s="165"/>
      <c r="W94" s="165"/>
      <c r="X94" s="165"/>
      <c r="Y94" s="165"/>
      <c r="Z94" s="165"/>
      <c r="AA94" s="165"/>
      <c r="AB94" s="165"/>
      <c r="AC94" s="165"/>
      <c r="AD94" s="165"/>
      <c r="AE94" s="165"/>
    </row>
    <row r="95" spans="1:63" s="2" customFormat="1" ht="22.9" customHeight="1">
      <c r="A95" s="35"/>
      <c r="B95" s="36"/>
      <c r="C95" s="76" t="s">
        <v>140</v>
      </c>
      <c r="D95" s="37"/>
      <c r="E95" s="37"/>
      <c r="F95" s="37"/>
      <c r="G95" s="37"/>
      <c r="H95" s="37"/>
      <c r="I95" s="116"/>
      <c r="J95" s="172">
        <f>BK95</f>
        <v>0</v>
      </c>
      <c r="K95" s="37"/>
      <c r="L95" s="40"/>
      <c r="M95" s="72"/>
      <c r="N95" s="173"/>
      <c r="O95" s="73"/>
      <c r="P95" s="174">
        <f>P96+P172</f>
        <v>0</v>
      </c>
      <c r="Q95" s="73"/>
      <c r="R95" s="174">
        <f>R96+R172</f>
        <v>0.90797930000000004</v>
      </c>
      <c r="S95" s="73"/>
      <c r="T95" s="175">
        <f>T96+T172</f>
        <v>0.51100000000000001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71</v>
      </c>
      <c r="AU95" s="18" t="s">
        <v>115</v>
      </c>
      <c r="BK95" s="176">
        <f>BK96+BK172</f>
        <v>0</v>
      </c>
    </row>
    <row r="96" spans="1:63" s="12" customFormat="1" ht="25.9" customHeight="1">
      <c r="B96" s="177"/>
      <c r="C96" s="178"/>
      <c r="D96" s="179" t="s">
        <v>71</v>
      </c>
      <c r="E96" s="180" t="s">
        <v>141</v>
      </c>
      <c r="F96" s="180" t="s">
        <v>142</v>
      </c>
      <c r="G96" s="178"/>
      <c r="H96" s="178"/>
      <c r="I96" s="181"/>
      <c r="J96" s="182">
        <f>BK96</f>
        <v>0</v>
      </c>
      <c r="K96" s="178"/>
      <c r="L96" s="183"/>
      <c r="M96" s="184"/>
      <c r="N96" s="185"/>
      <c r="O96" s="185"/>
      <c r="P96" s="186">
        <f>P97+P133+P138+P150+P161+P169</f>
        <v>0</v>
      </c>
      <c r="Q96" s="185"/>
      <c r="R96" s="186">
        <f>R97+R133+R138+R150+R161+R169</f>
        <v>0.8648806</v>
      </c>
      <c r="S96" s="185"/>
      <c r="T96" s="187">
        <f>T97+T133+T138+T150+T161+T169</f>
        <v>0.51100000000000001</v>
      </c>
      <c r="AR96" s="188" t="s">
        <v>79</v>
      </c>
      <c r="AT96" s="189" t="s">
        <v>71</v>
      </c>
      <c r="AU96" s="189" t="s">
        <v>72</v>
      </c>
      <c r="AY96" s="188" t="s">
        <v>143</v>
      </c>
      <c r="BK96" s="190">
        <f>BK97+BK133+BK138+BK150+BK161+BK169</f>
        <v>0</v>
      </c>
    </row>
    <row r="97" spans="1:65" s="12" customFormat="1" ht="22.9" customHeight="1">
      <c r="B97" s="177"/>
      <c r="C97" s="178"/>
      <c r="D97" s="179" t="s">
        <v>71</v>
      </c>
      <c r="E97" s="191" t="s">
        <v>79</v>
      </c>
      <c r="F97" s="191" t="s">
        <v>144</v>
      </c>
      <c r="G97" s="178"/>
      <c r="H97" s="178"/>
      <c r="I97" s="181"/>
      <c r="J97" s="192">
        <f>BK97</f>
        <v>0</v>
      </c>
      <c r="K97" s="178"/>
      <c r="L97" s="183"/>
      <c r="M97" s="184"/>
      <c r="N97" s="185"/>
      <c r="O97" s="185"/>
      <c r="P97" s="186">
        <f>SUM(P98:P132)</f>
        <v>0</v>
      </c>
      <c r="Q97" s="185"/>
      <c r="R97" s="186">
        <f>SUM(R98:R132)</f>
        <v>0.30158560000000001</v>
      </c>
      <c r="S97" s="185"/>
      <c r="T97" s="187">
        <f>SUM(T98:T132)</f>
        <v>0</v>
      </c>
      <c r="AR97" s="188" t="s">
        <v>79</v>
      </c>
      <c r="AT97" s="189" t="s">
        <v>71</v>
      </c>
      <c r="AU97" s="189" t="s">
        <v>79</v>
      </c>
      <c r="AY97" s="188" t="s">
        <v>143</v>
      </c>
      <c r="BK97" s="190">
        <f>SUM(BK98:BK132)</f>
        <v>0</v>
      </c>
    </row>
    <row r="98" spans="1:65" s="2" customFormat="1" ht="21.75" customHeight="1">
      <c r="A98" s="35"/>
      <c r="B98" s="36"/>
      <c r="C98" s="193" t="s">
        <v>79</v>
      </c>
      <c r="D98" s="193" t="s">
        <v>145</v>
      </c>
      <c r="E98" s="194" t="s">
        <v>440</v>
      </c>
      <c r="F98" s="195" t="s">
        <v>441</v>
      </c>
      <c r="G98" s="196" t="s">
        <v>345</v>
      </c>
      <c r="H98" s="197">
        <v>2</v>
      </c>
      <c r="I98" s="198"/>
      <c r="J98" s="199">
        <f>ROUND(I98*H98,2)</f>
        <v>0</v>
      </c>
      <c r="K98" s="195" t="s">
        <v>149</v>
      </c>
      <c r="L98" s="40"/>
      <c r="M98" s="200" t="s">
        <v>19</v>
      </c>
      <c r="N98" s="201" t="s">
        <v>43</v>
      </c>
      <c r="O98" s="65"/>
      <c r="P98" s="202">
        <f>O98*H98</f>
        <v>0</v>
      </c>
      <c r="Q98" s="202">
        <v>8.6800000000000002E-3</v>
      </c>
      <c r="R98" s="202">
        <f>Q98*H98</f>
        <v>1.736E-2</v>
      </c>
      <c r="S98" s="202">
        <v>0</v>
      </c>
      <c r="T98" s="203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04" t="s">
        <v>150</v>
      </c>
      <c r="AT98" s="204" t="s">
        <v>145</v>
      </c>
      <c r="AU98" s="204" t="s">
        <v>81</v>
      </c>
      <c r="AY98" s="18" t="s">
        <v>143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8" t="s">
        <v>79</v>
      </c>
      <c r="BK98" s="205">
        <f>ROUND(I98*H98,2)</f>
        <v>0</v>
      </c>
      <c r="BL98" s="18" t="s">
        <v>150</v>
      </c>
      <c r="BM98" s="204" t="s">
        <v>800</v>
      </c>
    </row>
    <row r="99" spans="1:65" s="2" customFormat="1" ht="58.5">
      <c r="A99" s="35"/>
      <c r="B99" s="36"/>
      <c r="C99" s="37"/>
      <c r="D99" s="206" t="s">
        <v>152</v>
      </c>
      <c r="E99" s="37"/>
      <c r="F99" s="207" t="s">
        <v>443</v>
      </c>
      <c r="G99" s="37"/>
      <c r="H99" s="37"/>
      <c r="I99" s="116"/>
      <c r="J99" s="37"/>
      <c r="K99" s="37"/>
      <c r="L99" s="40"/>
      <c r="M99" s="208"/>
      <c r="N99" s="209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152</v>
      </c>
      <c r="AU99" s="18" t="s">
        <v>81</v>
      </c>
    </row>
    <row r="100" spans="1:65" s="13" customFormat="1">
      <c r="B100" s="210"/>
      <c r="C100" s="211"/>
      <c r="D100" s="206" t="s">
        <v>154</v>
      </c>
      <c r="E100" s="212" t="s">
        <v>19</v>
      </c>
      <c r="F100" s="213" t="s">
        <v>801</v>
      </c>
      <c r="G100" s="211"/>
      <c r="H100" s="214">
        <v>2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154</v>
      </c>
      <c r="AU100" s="220" t="s">
        <v>81</v>
      </c>
      <c r="AV100" s="13" t="s">
        <v>81</v>
      </c>
      <c r="AW100" s="13" t="s">
        <v>34</v>
      </c>
      <c r="AX100" s="13" t="s">
        <v>79</v>
      </c>
      <c r="AY100" s="220" t="s">
        <v>143</v>
      </c>
    </row>
    <row r="101" spans="1:65" s="2" customFormat="1" ht="21.75" customHeight="1">
      <c r="A101" s="35"/>
      <c r="B101" s="36"/>
      <c r="C101" s="193" t="s">
        <v>81</v>
      </c>
      <c r="D101" s="193" t="s">
        <v>145</v>
      </c>
      <c r="E101" s="194" t="s">
        <v>445</v>
      </c>
      <c r="F101" s="195" t="s">
        <v>446</v>
      </c>
      <c r="G101" s="196" t="s">
        <v>345</v>
      </c>
      <c r="H101" s="197">
        <v>4</v>
      </c>
      <c r="I101" s="198"/>
      <c r="J101" s="199">
        <f>ROUND(I101*H101,2)</f>
        <v>0</v>
      </c>
      <c r="K101" s="195" t="s">
        <v>149</v>
      </c>
      <c r="L101" s="40"/>
      <c r="M101" s="200" t="s">
        <v>19</v>
      </c>
      <c r="N101" s="201" t="s">
        <v>43</v>
      </c>
      <c r="O101" s="65"/>
      <c r="P101" s="202">
        <f>O101*H101</f>
        <v>0</v>
      </c>
      <c r="Q101" s="202">
        <v>1.068E-2</v>
      </c>
      <c r="R101" s="202">
        <f>Q101*H101</f>
        <v>4.2720000000000001E-2</v>
      </c>
      <c r="S101" s="202">
        <v>0</v>
      </c>
      <c r="T101" s="20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150</v>
      </c>
      <c r="AT101" s="204" t="s">
        <v>145</v>
      </c>
      <c r="AU101" s="204" t="s">
        <v>81</v>
      </c>
      <c r="AY101" s="18" t="s">
        <v>143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79</v>
      </c>
      <c r="BK101" s="205">
        <f>ROUND(I101*H101,2)</f>
        <v>0</v>
      </c>
      <c r="BL101" s="18" t="s">
        <v>150</v>
      </c>
      <c r="BM101" s="204" t="s">
        <v>802</v>
      </c>
    </row>
    <row r="102" spans="1:65" s="2" customFormat="1" ht="58.5">
      <c r="A102" s="35"/>
      <c r="B102" s="36"/>
      <c r="C102" s="37"/>
      <c r="D102" s="206" t="s">
        <v>152</v>
      </c>
      <c r="E102" s="37"/>
      <c r="F102" s="207" t="s">
        <v>448</v>
      </c>
      <c r="G102" s="37"/>
      <c r="H102" s="37"/>
      <c r="I102" s="116"/>
      <c r="J102" s="37"/>
      <c r="K102" s="37"/>
      <c r="L102" s="40"/>
      <c r="M102" s="208"/>
      <c r="N102" s="209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152</v>
      </c>
      <c r="AU102" s="18" t="s">
        <v>81</v>
      </c>
    </row>
    <row r="103" spans="1:65" s="13" customFormat="1">
      <c r="B103" s="210"/>
      <c r="C103" s="211"/>
      <c r="D103" s="206" t="s">
        <v>154</v>
      </c>
      <c r="E103" s="212" t="s">
        <v>19</v>
      </c>
      <c r="F103" s="213" t="s">
        <v>803</v>
      </c>
      <c r="G103" s="211"/>
      <c r="H103" s="214">
        <v>4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154</v>
      </c>
      <c r="AU103" s="220" t="s">
        <v>81</v>
      </c>
      <c r="AV103" s="13" t="s">
        <v>81</v>
      </c>
      <c r="AW103" s="13" t="s">
        <v>34</v>
      </c>
      <c r="AX103" s="13" t="s">
        <v>79</v>
      </c>
      <c r="AY103" s="220" t="s">
        <v>143</v>
      </c>
    </row>
    <row r="104" spans="1:65" s="2" customFormat="1" ht="21.75" customHeight="1">
      <c r="A104" s="35"/>
      <c r="B104" s="36"/>
      <c r="C104" s="193" t="s">
        <v>160</v>
      </c>
      <c r="D104" s="193" t="s">
        <v>145</v>
      </c>
      <c r="E104" s="194" t="s">
        <v>449</v>
      </c>
      <c r="F104" s="195" t="s">
        <v>450</v>
      </c>
      <c r="G104" s="196" t="s">
        <v>345</v>
      </c>
      <c r="H104" s="197">
        <v>6</v>
      </c>
      <c r="I104" s="198"/>
      <c r="J104" s="199">
        <f>ROUND(I104*H104,2)</f>
        <v>0</v>
      </c>
      <c r="K104" s="195" t="s">
        <v>149</v>
      </c>
      <c r="L104" s="40"/>
      <c r="M104" s="200" t="s">
        <v>19</v>
      </c>
      <c r="N104" s="201" t="s">
        <v>43</v>
      </c>
      <c r="O104" s="65"/>
      <c r="P104" s="202">
        <f>O104*H104</f>
        <v>0</v>
      </c>
      <c r="Q104" s="202">
        <v>3.6900000000000002E-2</v>
      </c>
      <c r="R104" s="202">
        <f>Q104*H104</f>
        <v>0.22140000000000001</v>
      </c>
      <c r="S104" s="202">
        <v>0</v>
      </c>
      <c r="T104" s="203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04" t="s">
        <v>150</v>
      </c>
      <c r="AT104" s="204" t="s">
        <v>145</v>
      </c>
      <c r="AU104" s="204" t="s">
        <v>81</v>
      </c>
      <c r="AY104" s="18" t="s">
        <v>143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8" t="s">
        <v>79</v>
      </c>
      <c r="BK104" s="205">
        <f>ROUND(I104*H104,2)</f>
        <v>0</v>
      </c>
      <c r="BL104" s="18" t="s">
        <v>150</v>
      </c>
      <c r="BM104" s="204" t="s">
        <v>804</v>
      </c>
    </row>
    <row r="105" spans="1:65" s="2" customFormat="1" ht="58.5">
      <c r="A105" s="35"/>
      <c r="B105" s="36"/>
      <c r="C105" s="37"/>
      <c r="D105" s="206" t="s">
        <v>152</v>
      </c>
      <c r="E105" s="37"/>
      <c r="F105" s="207" t="s">
        <v>452</v>
      </c>
      <c r="G105" s="37"/>
      <c r="H105" s="37"/>
      <c r="I105" s="116"/>
      <c r="J105" s="37"/>
      <c r="K105" s="37"/>
      <c r="L105" s="40"/>
      <c r="M105" s="208"/>
      <c r="N105" s="209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152</v>
      </c>
      <c r="AU105" s="18" t="s">
        <v>81</v>
      </c>
    </row>
    <row r="106" spans="1:65" s="13" customFormat="1">
      <c r="B106" s="210"/>
      <c r="C106" s="211"/>
      <c r="D106" s="206" t="s">
        <v>154</v>
      </c>
      <c r="E106" s="212" t="s">
        <v>19</v>
      </c>
      <c r="F106" s="213" t="s">
        <v>805</v>
      </c>
      <c r="G106" s="211"/>
      <c r="H106" s="214">
        <v>6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154</v>
      </c>
      <c r="AU106" s="220" t="s">
        <v>81</v>
      </c>
      <c r="AV106" s="13" t="s">
        <v>81</v>
      </c>
      <c r="AW106" s="13" t="s">
        <v>34</v>
      </c>
      <c r="AX106" s="13" t="s">
        <v>79</v>
      </c>
      <c r="AY106" s="220" t="s">
        <v>143</v>
      </c>
    </row>
    <row r="107" spans="1:65" s="2" customFormat="1" ht="21.75" customHeight="1">
      <c r="A107" s="35"/>
      <c r="B107" s="36"/>
      <c r="C107" s="193" t="s">
        <v>150</v>
      </c>
      <c r="D107" s="193" t="s">
        <v>145</v>
      </c>
      <c r="E107" s="194" t="s">
        <v>806</v>
      </c>
      <c r="F107" s="195" t="s">
        <v>807</v>
      </c>
      <c r="G107" s="196" t="s">
        <v>148</v>
      </c>
      <c r="H107" s="197">
        <v>7.8840000000000003</v>
      </c>
      <c r="I107" s="198"/>
      <c r="J107" s="199">
        <f>ROUND(I107*H107,2)</f>
        <v>0</v>
      </c>
      <c r="K107" s="195" t="s">
        <v>149</v>
      </c>
      <c r="L107" s="40"/>
      <c r="M107" s="200" t="s">
        <v>19</v>
      </c>
      <c r="N107" s="201" t="s">
        <v>43</v>
      </c>
      <c r="O107" s="65"/>
      <c r="P107" s="202">
        <f>O107*H107</f>
        <v>0</v>
      </c>
      <c r="Q107" s="202">
        <v>0</v>
      </c>
      <c r="R107" s="202">
        <f>Q107*H107</f>
        <v>0</v>
      </c>
      <c r="S107" s="202">
        <v>0</v>
      </c>
      <c r="T107" s="203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04" t="s">
        <v>150</v>
      </c>
      <c r="AT107" s="204" t="s">
        <v>145</v>
      </c>
      <c r="AU107" s="204" t="s">
        <v>81</v>
      </c>
      <c r="AY107" s="18" t="s">
        <v>143</v>
      </c>
      <c r="BE107" s="205">
        <f>IF(N107="základní",J107,0)</f>
        <v>0</v>
      </c>
      <c r="BF107" s="205">
        <f>IF(N107="snížená",J107,0)</f>
        <v>0</v>
      </c>
      <c r="BG107" s="205">
        <f>IF(N107="zákl. přenesená",J107,0)</f>
        <v>0</v>
      </c>
      <c r="BH107" s="205">
        <f>IF(N107="sníž. přenesená",J107,0)</f>
        <v>0</v>
      </c>
      <c r="BI107" s="205">
        <f>IF(N107="nulová",J107,0)</f>
        <v>0</v>
      </c>
      <c r="BJ107" s="18" t="s">
        <v>79</v>
      </c>
      <c r="BK107" s="205">
        <f>ROUND(I107*H107,2)</f>
        <v>0</v>
      </c>
      <c r="BL107" s="18" t="s">
        <v>150</v>
      </c>
      <c r="BM107" s="204" t="s">
        <v>808</v>
      </c>
    </row>
    <row r="108" spans="1:65" s="2" customFormat="1" ht="29.25">
      <c r="A108" s="35"/>
      <c r="B108" s="36"/>
      <c r="C108" s="37"/>
      <c r="D108" s="206" t="s">
        <v>152</v>
      </c>
      <c r="E108" s="37"/>
      <c r="F108" s="207" t="s">
        <v>809</v>
      </c>
      <c r="G108" s="37"/>
      <c r="H108" s="37"/>
      <c r="I108" s="116"/>
      <c r="J108" s="37"/>
      <c r="K108" s="37"/>
      <c r="L108" s="40"/>
      <c r="M108" s="208"/>
      <c r="N108" s="209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152</v>
      </c>
      <c r="AU108" s="18" t="s">
        <v>81</v>
      </c>
    </row>
    <row r="109" spans="1:65" s="13" customFormat="1">
      <c r="B109" s="210"/>
      <c r="C109" s="211"/>
      <c r="D109" s="206" t="s">
        <v>154</v>
      </c>
      <c r="E109" s="212" t="s">
        <v>19</v>
      </c>
      <c r="F109" s="213" t="s">
        <v>810</v>
      </c>
      <c r="G109" s="211"/>
      <c r="H109" s="214">
        <v>2.1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154</v>
      </c>
      <c r="AU109" s="220" t="s">
        <v>81</v>
      </c>
      <c r="AV109" s="13" t="s">
        <v>81</v>
      </c>
      <c r="AW109" s="13" t="s">
        <v>34</v>
      </c>
      <c r="AX109" s="13" t="s">
        <v>72</v>
      </c>
      <c r="AY109" s="220" t="s">
        <v>143</v>
      </c>
    </row>
    <row r="110" spans="1:65" s="13" customFormat="1">
      <c r="B110" s="210"/>
      <c r="C110" s="211"/>
      <c r="D110" s="206" t="s">
        <v>154</v>
      </c>
      <c r="E110" s="212" t="s">
        <v>19</v>
      </c>
      <c r="F110" s="213" t="s">
        <v>811</v>
      </c>
      <c r="G110" s="211"/>
      <c r="H110" s="214">
        <v>1.3440000000000001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154</v>
      </c>
      <c r="AU110" s="220" t="s">
        <v>81</v>
      </c>
      <c r="AV110" s="13" t="s">
        <v>81</v>
      </c>
      <c r="AW110" s="13" t="s">
        <v>34</v>
      </c>
      <c r="AX110" s="13" t="s">
        <v>72</v>
      </c>
      <c r="AY110" s="220" t="s">
        <v>143</v>
      </c>
    </row>
    <row r="111" spans="1:65" s="13" customFormat="1">
      <c r="B111" s="210"/>
      <c r="C111" s="211"/>
      <c r="D111" s="206" t="s">
        <v>154</v>
      </c>
      <c r="E111" s="212" t="s">
        <v>19</v>
      </c>
      <c r="F111" s="213" t="s">
        <v>812</v>
      </c>
      <c r="G111" s="211"/>
      <c r="H111" s="214">
        <v>4.4400000000000004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154</v>
      </c>
      <c r="AU111" s="220" t="s">
        <v>81</v>
      </c>
      <c r="AV111" s="13" t="s">
        <v>81</v>
      </c>
      <c r="AW111" s="13" t="s">
        <v>34</v>
      </c>
      <c r="AX111" s="13" t="s">
        <v>72</v>
      </c>
      <c r="AY111" s="220" t="s">
        <v>143</v>
      </c>
    </row>
    <row r="112" spans="1:65" s="14" customFormat="1">
      <c r="B112" s="221"/>
      <c r="C112" s="222"/>
      <c r="D112" s="206" t="s">
        <v>154</v>
      </c>
      <c r="E112" s="223" t="s">
        <v>19</v>
      </c>
      <c r="F112" s="224" t="s">
        <v>192</v>
      </c>
      <c r="G112" s="222"/>
      <c r="H112" s="225">
        <v>7.8840000000000003</v>
      </c>
      <c r="I112" s="226"/>
      <c r="J112" s="222"/>
      <c r="K112" s="222"/>
      <c r="L112" s="227"/>
      <c r="M112" s="228"/>
      <c r="N112" s="229"/>
      <c r="O112" s="229"/>
      <c r="P112" s="229"/>
      <c r="Q112" s="229"/>
      <c r="R112" s="229"/>
      <c r="S112" s="229"/>
      <c r="T112" s="230"/>
      <c r="AT112" s="231" t="s">
        <v>154</v>
      </c>
      <c r="AU112" s="231" t="s">
        <v>81</v>
      </c>
      <c r="AV112" s="14" t="s">
        <v>150</v>
      </c>
      <c r="AW112" s="14" t="s">
        <v>34</v>
      </c>
      <c r="AX112" s="14" t="s">
        <v>79</v>
      </c>
      <c r="AY112" s="231" t="s">
        <v>143</v>
      </c>
    </row>
    <row r="113" spans="1:65" s="2" customFormat="1" ht="21.75" customHeight="1">
      <c r="A113" s="35"/>
      <c r="B113" s="36"/>
      <c r="C113" s="193" t="s">
        <v>171</v>
      </c>
      <c r="D113" s="193" t="s">
        <v>145</v>
      </c>
      <c r="E113" s="194" t="s">
        <v>479</v>
      </c>
      <c r="F113" s="195" t="s">
        <v>480</v>
      </c>
      <c r="G113" s="196" t="s">
        <v>148</v>
      </c>
      <c r="H113" s="197">
        <v>4.4400000000000004</v>
      </c>
      <c r="I113" s="198"/>
      <c r="J113" s="199">
        <f>ROUND(I113*H113,2)</f>
        <v>0</v>
      </c>
      <c r="K113" s="195" t="s">
        <v>149</v>
      </c>
      <c r="L113" s="40"/>
      <c r="M113" s="200" t="s">
        <v>19</v>
      </c>
      <c r="N113" s="201" t="s">
        <v>43</v>
      </c>
      <c r="O113" s="65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04" t="s">
        <v>150</v>
      </c>
      <c r="AT113" s="204" t="s">
        <v>145</v>
      </c>
      <c r="AU113" s="204" t="s">
        <v>81</v>
      </c>
      <c r="AY113" s="18" t="s">
        <v>143</v>
      </c>
      <c r="BE113" s="205">
        <f>IF(N113="základní",J113,0)</f>
        <v>0</v>
      </c>
      <c r="BF113" s="205">
        <f>IF(N113="snížená",J113,0)</f>
        <v>0</v>
      </c>
      <c r="BG113" s="205">
        <f>IF(N113="zákl. přenesená",J113,0)</f>
        <v>0</v>
      </c>
      <c r="BH113" s="205">
        <f>IF(N113="sníž. přenesená",J113,0)</f>
        <v>0</v>
      </c>
      <c r="BI113" s="205">
        <f>IF(N113="nulová",J113,0)</f>
        <v>0</v>
      </c>
      <c r="BJ113" s="18" t="s">
        <v>79</v>
      </c>
      <c r="BK113" s="205">
        <f>ROUND(I113*H113,2)</f>
        <v>0</v>
      </c>
      <c r="BL113" s="18" t="s">
        <v>150</v>
      </c>
      <c r="BM113" s="204" t="s">
        <v>813</v>
      </c>
    </row>
    <row r="114" spans="1:65" s="2" customFormat="1" ht="39">
      <c r="A114" s="35"/>
      <c r="B114" s="36"/>
      <c r="C114" s="37"/>
      <c r="D114" s="206" t="s">
        <v>152</v>
      </c>
      <c r="E114" s="37"/>
      <c r="F114" s="207" t="s">
        <v>482</v>
      </c>
      <c r="G114" s="37"/>
      <c r="H114" s="37"/>
      <c r="I114" s="116"/>
      <c r="J114" s="37"/>
      <c r="K114" s="37"/>
      <c r="L114" s="40"/>
      <c r="M114" s="208"/>
      <c r="N114" s="209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152</v>
      </c>
      <c r="AU114" s="18" t="s">
        <v>81</v>
      </c>
    </row>
    <row r="115" spans="1:65" s="13" customFormat="1">
      <c r="B115" s="210"/>
      <c r="C115" s="211"/>
      <c r="D115" s="206" t="s">
        <v>154</v>
      </c>
      <c r="E115" s="212" t="s">
        <v>19</v>
      </c>
      <c r="F115" s="213" t="s">
        <v>814</v>
      </c>
      <c r="G115" s="211"/>
      <c r="H115" s="214">
        <v>4.4400000000000004</v>
      </c>
      <c r="I115" s="215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154</v>
      </c>
      <c r="AU115" s="220" t="s">
        <v>81</v>
      </c>
      <c r="AV115" s="13" t="s">
        <v>81</v>
      </c>
      <c r="AW115" s="13" t="s">
        <v>34</v>
      </c>
      <c r="AX115" s="13" t="s">
        <v>79</v>
      </c>
      <c r="AY115" s="220" t="s">
        <v>143</v>
      </c>
    </row>
    <row r="116" spans="1:65" s="2" customFormat="1" ht="21.75" customHeight="1">
      <c r="A116" s="35"/>
      <c r="B116" s="36"/>
      <c r="C116" s="193" t="s">
        <v>178</v>
      </c>
      <c r="D116" s="193" t="s">
        <v>145</v>
      </c>
      <c r="E116" s="194" t="s">
        <v>492</v>
      </c>
      <c r="F116" s="195" t="s">
        <v>493</v>
      </c>
      <c r="G116" s="196" t="s">
        <v>148</v>
      </c>
      <c r="H116" s="197">
        <v>4.4400000000000004</v>
      </c>
      <c r="I116" s="198"/>
      <c r="J116" s="199">
        <f>ROUND(I116*H116,2)</f>
        <v>0</v>
      </c>
      <c r="K116" s="195" t="s">
        <v>149</v>
      </c>
      <c r="L116" s="40"/>
      <c r="M116" s="200" t="s">
        <v>19</v>
      </c>
      <c r="N116" s="201" t="s">
        <v>43</v>
      </c>
      <c r="O116" s="65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150</v>
      </c>
      <c r="AT116" s="204" t="s">
        <v>145</v>
      </c>
      <c r="AU116" s="204" t="s">
        <v>81</v>
      </c>
      <c r="AY116" s="18" t="s">
        <v>143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8" t="s">
        <v>79</v>
      </c>
      <c r="BK116" s="205">
        <f>ROUND(I116*H116,2)</f>
        <v>0</v>
      </c>
      <c r="BL116" s="18" t="s">
        <v>150</v>
      </c>
      <c r="BM116" s="204" t="s">
        <v>815</v>
      </c>
    </row>
    <row r="117" spans="1:65" s="2" customFormat="1" ht="39">
      <c r="A117" s="35"/>
      <c r="B117" s="36"/>
      <c r="C117" s="37"/>
      <c r="D117" s="206" t="s">
        <v>152</v>
      </c>
      <c r="E117" s="37"/>
      <c r="F117" s="207" t="s">
        <v>495</v>
      </c>
      <c r="G117" s="37"/>
      <c r="H117" s="37"/>
      <c r="I117" s="116"/>
      <c r="J117" s="37"/>
      <c r="K117" s="37"/>
      <c r="L117" s="40"/>
      <c r="M117" s="208"/>
      <c r="N117" s="209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152</v>
      </c>
      <c r="AU117" s="18" t="s">
        <v>81</v>
      </c>
    </row>
    <row r="118" spans="1:65" s="2" customFormat="1" ht="21.75" customHeight="1">
      <c r="A118" s="35"/>
      <c r="B118" s="36"/>
      <c r="C118" s="193" t="s">
        <v>184</v>
      </c>
      <c r="D118" s="193" t="s">
        <v>145</v>
      </c>
      <c r="E118" s="194" t="s">
        <v>816</v>
      </c>
      <c r="F118" s="195" t="s">
        <v>817</v>
      </c>
      <c r="G118" s="196" t="s">
        <v>345</v>
      </c>
      <c r="H118" s="197">
        <v>8</v>
      </c>
      <c r="I118" s="198"/>
      <c r="J118" s="199">
        <f>ROUND(I118*H118,2)</f>
        <v>0</v>
      </c>
      <c r="K118" s="195" t="s">
        <v>149</v>
      </c>
      <c r="L118" s="40"/>
      <c r="M118" s="200" t="s">
        <v>19</v>
      </c>
      <c r="N118" s="201" t="s">
        <v>43</v>
      </c>
      <c r="O118" s="65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04" t="s">
        <v>150</v>
      </c>
      <c r="AT118" s="204" t="s">
        <v>145</v>
      </c>
      <c r="AU118" s="204" t="s">
        <v>81</v>
      </c>
      <c r="AY118" s="18" t="s">
        <v>143</v>
      </c>
      <c r="BE118" s="205">
        <f>IF(N118="základní",J118,0)</f>
        <v>0</v>
      </c>
      <c r="BF118" s="205">
        <f>IF(N118="snížená",J118,0)</f>
        <v>0</v>
      </c>
      <c r="BG118" s="205">
        <f>IF(N118="zákl. přenesená",J118,0)</f>
        <v>0</v>
      </c>
      <c r="BH118" s="205">
        <f>IF(N118="sníž. přenesená",J118,0)</f>
        <v>0</v>
      </c>
      <c r="BI118" s="205">
        <f>IF(N118="nulová",J118,0)</f>
        <v>0</v>
      </c>
      <c r="BJ118" s="18" t="s">
        <v>79</v>
      </c>
      <c r="BK118" s="205">
        <f>ROUND(I118*H118,2)</f>
        <v>0</v>
      </c>
      <c r="BL118" s="18" t="s">
        <v>150</v>
      </c>
      <c r="BM118" s="204" t="s">
        <v>818</v>
      </c>
    </row>
    <row r="119" spans="1:65" s="2" customFormat="1" ht="19.5">
      <c r="A119" s="35"/>
      <c r="B119" s="36"/>
      <c r="C119" s="37"/>
      <c r="D119" s="206" t="s">
        <v>152</v>
      </c>
      <c r="E119" s="37"/>
      <c r="F119" s="207" t="s">
        <v>819</v>
      </c>
      <c r="G119" s="37"/>
      <c r="H119" s="37"/>
      <c r="I119" s="116"/>
      <c r="J119" s="37"/>
      <c r="K119" s="37"/>
      <c r="L119" s="40"/>
      <c r="M119" s="208"/>
      <c r="N119" s="209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152</v>
      </c>
      <c r="AU119" s="18" t="s">
        <v>81</v>
      </c>
    </row>
    <row r="120" spans="1:65" s="13" customFormat="1">
      <c r="B120" s="210"/>
      <c r="C120" s="211"/>
      <c r="D120" s="206" t="s">
        <v>154</v>
      </c>
      <c r="E120" s="212" t="s">
        <v>19</v>
      </c>
      <c r="F120" s="213" t="s">
        <v>820</v>
      </c>
      <c r="G120" s="211"/>
      <c r="H120" s="214">
        <v>8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154</v>
      </c>
      <c r="AU120" s="220" t="s">
        <v>81</v>
      </c>
      <c r="AV120" s="13" t="s">
        <v>81</v>
      </c>
      <c r="AW120" s="13" t="s">
        <v>34</v>
      </c>
      <c r="AX120" s="13" t="s">
        <v>79</v>
      </c>
      <c r="AY120" s="220" t="s">
        <v>143</v>
      </c>
    </row>
    <row r="121" spans="1:65" s="2" customFormat="1" ht="16.5" customHeight="1">
      <c r="A121" s="35"/>
      <c r="B121" s="36"/>
      <c r="C121" s="232" t="s">
        <v>193</v>
      </c>
      <c r="D121" s="232" t="s">
        <v>234</v>
      </c>
      <c r="E121" s="233" t="s">
        <v>821</v>
      </c>
      <c r="F121" s="234" t="s">
        <v>822</v>
      </c>
      <c r="G121" s="235" t="s">
        <v>345</v>
      </c>
      <c r="H121" s="236">
        <v>8.24</v>
      </c>
      <c r="I121" s="237"/>
      <c r="J121" s="238">
        <f>ROUND(I121*H121,2)</f>
        <v>0</v>
      </c>
      <c r="K121" s="234" t="s">
        <v>19</v>
      </c>
      <c r="L121" s="239"/>
      <c r="M121" s="240" t="s">
        <v>19</v>
      </c>
      <c r="N121" s="241" t="s">
        <v>43</v>
      </c>
      <c r="O121" s="65"/>
      <c r="P121" s="202">
        <f>O121*H121</f>
        <v>0</v>
      </c>
      <c r="Q121" s="202">
        <v>2.4399999999999999E-3</v>
      </c>
      <c r="R121" s="202">
        <f>Q121*H121</f>
        <v>2.0105600000000001E-2</v>
      </c>
      <c r="S121" s="202">
        <v>0</v>
      </c>
      <c r="T121" s="203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4" t="s">
        <v>193</v>
      </c>
      <c r="AT121" s="204" t="s">
        <v>234</v>
      </c>
      <c r="AU121" s="204" t="s">
        <v>81</v>
      </c>
      <c r="AY121" s="18" t="s">
        <v>143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8" t="s">
        <v>79</v>
      </c>
      <c r="BK121" s="205">
        <f>ROUND(I121*H121,2)</f>
        <v>0</v>
      </c>
      <c r="BL121" s="18" t="s">
        <v>150</v>
      </c>
      <c r="BM121" s="204" t="s">
        <v>823</v>
      </c>
    </row>
    <row r="122" spans="1:65" s="2" customFormat="1">
      <c r="A122" s="35"/>
      <c r="B122" s="36"/>
      <c r="C122" s="37"/>
      <c r="D122" s="206" t="s">
        <v>152</v>
      </c>
      <c r="E122" s="37"/>
      <c r="F122" s="207" t="s">
        <v>824</v>
      </c>
      <c r="G122" s="37"/>
      <c r="H122" s="37"/>
      <c r="I122" s="116"/>
      <c r="J122" s="37"/>
      <c r="K122" s="37"/>
      <c r="L122" s="40"/>
      <c r="M122" s="208"/>
      <c r="N122" s="209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152</v>
      </c>
      <c r="AU122" s="18" t="s">
        <v>81</v>
      </c>
    </row>
    <row r="123" spans="1:65" s="13" customFormat="1">
      <c r="B123" s="210"/>
      <c r="C123" s="211"/>
      <c r="D123" s="206" t="s">
        <v>154</v>
      </c>
      <c r="E123" s="211"/>
      <c r="F123" s="213" t="s">
        <v>825</v>
      </c>
      <c r="G123" s="211"/>
      <c r="H123" s="214">
        <v>8.24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154</v>
      </c>
      <c r="AU123" s="220" t="s">
        <v>81</v>
      </c>
      <c r="AV123" s="13" t="s">
        <v>81</v>
      </c>
      <c r="AW123" s="13" t="s">
        <v>4</v>
      </c>
      <c r="AX123" s="13" t="s">
        <v>79</v>
      </c>
      <c r="AY123" s="220" t="s">
        <v>143</v>
      </c>
    </row>
    <row r="124" spans="1:65" s="2" customFormat="1" ht="21.75" customHeight="1">
      <c r="A124" s="35"/>
      <c r="B124" s="36"/>
      <c r="C124" s="193" t="s">
        <v>199</v>
      </c>
      <c r="D124" s="193" t="s">
        <v>145</v>
      </c>
      <c r="E124" s="194" t="s">
        <v>826</v>
      </c>
      <c r="F124" s="195" t="s">
        <v>827</v>
      </c>
      <c r="G124" s="196" t="s">
        <v>148</v>
      </c>
      <c r="H124" s="197">
        <v>8.8000000000000007</v>
      </c>
      <c r="I124" s="198"/>
      <c r="J124" s="199">
        <f>ROUND(I124*H124,2)</f>
        <v>0</v>
      </c>
      <c r="K124" s="195" t="s">
        <v>149</v>
      </c>
      <c r="L124" s="40"/>
      <c r="M124" s="200" t="s">
        <v>19</v>
      </c>
      <c r="N124" s="201" t="s">
        <v>43</v>
      </c>
      <c r="O124" s="65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4" t="s">
        <v>150</v>
      </c>
      <c r="AT124" s="204" t="s">
        <v>145</v>
      </c>
      <c r="AU124" s="204" t="s">
        <v>81</v>
      </c>
      <c r="AY124" s="18" t="s">
        <v>143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8" t="s">
        <v>79</v>
      </c>
      <c r="BK124" s="205">
        <f>ROUND(I124*H124,2)</f>
        <v>0</v>
      </c>
      <c r="BL124" s="18" t="s">
        <v>150</v>
      </c>
      <c r="BM124" s="204" t="s">
        <v>828</v>
      </c>
    </row>
    <row r="125" spans="1:65" s="2" customFormat="1" ht="39">
      <c r="A125" s="35"/>
      <c r="B125" s="36"/>
      <c r="C125" s="37"/>
      <c r="D125" s="206" t="s">
        <v>152</v>
      </c>
      <c r="E125" s="37"/>
      <c r="F125" s="207" t="s">
        <v>829</v>
      </c>
      <c r="G125" s="37"/>
      <c r="H125" s="37"/>
      <c r="I125" s="116"/>
      <c r="J125" s="37"/>
      <c r="K125" s="37"/>
      <c r="L125" s="40"/>
      <c r="M125" s="208"/>
      <c r="N125" s="209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152</v>
      </c>
      <c r="AU125" s="18" t="s">
        <v>81</v>
      </c>
    </row>
    <row r="126" spans="1:65" s="13" customFormat="1" ht="22.5">
      <c r="B126" s="210"/>
      <c r="C126" s="211"/>
      <c r="D126" s="206" t="s">
        <v>154</v>
      </c>
      <c r="E126" s="212" t="s">
        <v>19</v>
      </c>
      <c r="F126" s="213" t="s">
        <v>830</v>
      </c>
      <c r="G126" s="211"/>
      <c r="H126" s="214">
        <v>8.8000000000000007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154</v>
      </c>
      <c r="AU126" s="220" t="s">
        <v>81</v>
      </c>
      <c r="AV126" s="13" t="s">
        <v>81</v>
      </c>
      <c r="AW126" s="13" t="s">
        <v>34</v>
      </c>
      <c r="AX126" s="13" t="s">
        <v>79</v>
      </c>
      <c r="AY126" s="220" t="s">
        <v>143</v>
      </c>
    </row>
    <row r="127" spans="1:65" s="2" customFormat="1" ht="21.75" customHeight="1">
      <c r="A127" s="35"/>
      <c r="B127" s="36"/>
      <c r="C127" s="193" t="s">
        <v>205</v>
      </c>
      <c r="D127" s="193" t="s">
        <v>145</v>
      </c>
      <c r="E127" s="194" t="s">
        <v>563</v>
      </c>
      <c r="F127" s="195" t="s">
        <v>564</v>
      </c>
      <c r="G127" s="196" t="s">
        <v>148</v>
      </c>
      <c r="H127" s="197">
        <v>4.4000000000000004</v>
      </c>
      <c r="I127" s="198"/>
      <c r="J127" s="199">
        <f>ROUND(I127*H127,2)</f>
        <v>0</v>
      </c>
      <c r="K127" s="195" t="s">
        <v>149</v>
      </c>
      <c r="L127" s="40"/>
      <c r="M127" s="200" t="s">
        <v>19</v>
      </c>
      <c r="N127" s="201" t="s">
        <v>43</v>
      </c>
      <c r="O127" s="65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4" t="s">
        <v>150</v>
      </c>
      <c r="AT127" s="204" t="s">
        <v>145</v>
      </c>
      <c r="AU127" s="204" t="s">
        <v>81</v>
      </c>
      <c r="AY127" s="18" t="s">
        <v>143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8" t="s">
        <v>79</v>
      </c>
      <c r="BK127" s="205">
        <f>ROUND(I127*H127,2)</f>
        <v>0</v>
      </c>
      <c r="BL127" s="18" t="s">
        <v>150</v>
      </c>
      <c r="BM127" s="204" t="s">
        <v>831</v>
      </c>
    </row>
    <row r="128" spans="1:65" s="2" customFormat="1" ht="29.25">
      <c r="A128" s="35"/>
      <c r="B128" s="36"/>
      <c r="C128" s="37"/>
      <c r="D128" s="206" t="s">
        <v>152</v>
      </c>
      <c r="E128" s="37"/>
      <c r="F128" s="207" t="s">
        <v>566</v>
      </c>
      <c r="G128" s="37"/>
      <c r="H128" s="37"/>
      <c r="I128" s="116"/>
      <c r="J128" s="37"/>
      <c r="K128" s="37"/>
      <c r="L128" s="40"/>
      <c r="M128" s="208"/>
      <c r="N128" s="209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152</v>
      </c>
      <c r="AU128" s="18" t="s">
        <v>81</v>
      </c>
    </row>
    <row r="129" spans="1:65" s="13" customFormat="1">
      <c r="B129" s="210"/>
      <c r="C129" s="211"/>
      <c r="D129" s="206" t="s">
        <v>154</v>
      </c>
      <c r="E129" s="212" t="s">
        <v>19</v>
      </c>
      <c r="F129" s="213" t="s">
        <v>832</v>
      </c>
      <c r="G129" s="211"/>
      <c r="H129" s="214">
        <v>4.4000000000000004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154</v>
      </c>
      <c r="AU129" s="220" t="s">
        <v>81</v>
      </c>
      <c r="AV129" s="13" t="s">
        <v>81</v>
      </c>
      <c r="AW129" s="13" t="s">
        <v>34</v>
      </c>
      <c r="AX129" s="13" t="s">
        <v>79</v>
      </c>
      <c r="AY129" s="220" t="s">
        <v>143</v>
      </c>
    </row>
    <row r="130" spans="1:65" s="2" customFormat="1" ht="16.5" customHeight="1">
      <c r="A130" s="35"/>
      <c r="B130" s="36"/>
      <c r="C130" s="193" t="s">
        <v>211</v>
      </c>
      <c r="D130" s="193" t="s">
        <v>145</v>
      </c>
      <c r="E130" s="194" t="s">
        <v>833</v>
      </c>
      <c r="F130" s="195" t="s">
        <v>834</v>
      </c>
      <c r="G130" s="196" t="s">
        <v>174</v>
      </c>
      <c r="H130" s="197">
        <v>12</v>
      </c>
      <c r="I130" s="198"/>
      <c r="J130" s="199">
        <f>ROUND(I130*H130,2)</f>
        <v>0</v>
      </c>
      <c r="K130" s="195" t="s">
        <v>149</v>
      </c>
      <c r="L130" s="40"/>
      <c r="M130" s="200" t="s">
        <v>19</v>
      </c>
      <c r="N130" s="201" t="s">
        <v>43</v>
      </c>
      <c r="O130" s="65"/>
      <c r="P130" s="202">
        <f>O130*H130</f>
        <v>0</v>
      </c>
      <c r="Q130" s="202">
        <v>0</v>
      </c>
      <c r="R130" s="202">
        <f>Q130*H130</f>
        <v>0</v>
      </c>
      <c r="S130" s="202">
        <v>0</v>
      </c>
      <c r="T130" s="20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4" t="s">
        <v>150</v>
      </c>
      <c r="AT130" s="204" t="s">
        <v>145</v>
      </c>
      <c r="AU130" s="204" t="s">
        <v>81</v>
      </c>
      <c r="AY130" s="18" t="s">
        <v>143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8" t="s">
        <v>79</v>
      </c>
      <c r="BK130" s="205">
        <f>ROUND(I130*H130,2)</f>
        <v>0</v>
      </c>
      <c r="BL130" s="18" t="s">
        <v>150</v>
      </c>
      <c r="BM130" s="204" t="s">
        <v>835</v>
      </c>
    </row>
    <row r="131" spans="1:65" s="2" customFormat="1" ht="19.5">
      <c r="A131" s="35"/>
      <c r="B131" s="36"/>
      <c r="C131" s="37"/>
      <c r="D131" s="206" t="s">
        <v>152</v>
      </c>
      <c r="E131" s="37"/>
      <c r="F131" s="207" t="s">
        <v>836</v>
      </c>
      <c r="G131" s="37"/>
      <c r="H131" s="37"/>
      <c r="I131" s="116"/>
      <c r="J131" s="37"/>
      <c r="K131" s="37"/>
      <c r="L131" s="40"/>
      <c r="M131" s="208"/>
      <c r="N131" s="209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152</v>
      </c>
      <c r="AU131" s="18" t="s">
        <v>81</v>
      </c>
    </row>
    <row r="132" spans="1:65" s="13" customFormat="1">
      <c r="B132" s="210"/>
      <c r="C132" s="211"/>
      <c r="D132" s="206" t="s">
        <v>154</v>
      </c>
      <c r="E132" s="212" t="s">
        <v>19</v>
      </c>
      <c r="F132" s="213" t="s">
        <v>837</v>
      </c>
      <c r="G132" s="211"/>
      <c r="H132" s="214">
        <v>12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154</v>
      </c>
      <c r="AU132" s="220" t="s">
        <v>81</v>
      </c>
      <c r="AV132" s="13" t="s">
        <v>81</v>
      </c>
      <c r="AW132" s="13" t="s">
        <v>34</v>
      </c>
      <c r="AX132" s="13" t="s">
        <v>79</v>
      </c>
      <c r="AY132" s="220" t="s">
        <v>143</v>
      </c>
    </row>
    <row r="133" spans="1:65" s="12" customFormat="1" ht="22.9" customHeight="1">
      <c r="B133" s="177"/>
      <c r="C133" s="178"/>
      <c r="D133" s="179" t="s">
        <v>71</v>
      </c>
      <c r="E133" s="191" t="s">
        <v>160</v>
      </c>
      <c r="F133" s="191" t="s">
        <v>170</v>
      </c>
      <c r="G133" s="178"/>
      <c r="H133" s="178"/>
      <c r="I133" s="181"/>
      <c r="J133" s="192">
        <f>BK133</f>
        <v>0</v>
      </c>
      <c r="K133" s="178"/>
      <c r="L133" s="183"/>
      <c r="M133" s="184"/>
      <c r="N133" s="185"/>
      <c r="O133" s="185"/>
      <c r="P133" s="186">
        <f>SUM(P134:P137)</f>
        <v>0</v>
      </c>
      <c r="Q133" s="185"/>
      <c r="R133" s="186">
        <f>SUM(R134:R137)</f>
        <v>0.11187999999999999</v>
      </c>
      <c r="S133" s="185"/>
      <c r="T133" s="187">
        <f>SUM(T134:T137)</f>
        <v>0</v>
      </c>
      <c r="AR133" s="188" t="s">
        <v>79</v>
      </c>
      <c r="AT133" s="189" t="s">
        <v>71</v>
      </c>
      <c r="AU133" s="189" t="s">
        <v>79</v>
      </c>
      <c r="AY133" s="188" t="s">
        <v>143</v>
      </c>
      <c r="BK133" s="190">
        <f>SUM(BK134:BK137)</f>
        <v>0</v>
      </c>
    </row>
    <row r="134" spans="1:65" s="2" customFormat="1" ht="21.75" customHeight="1">
      <c r="A134" s="35"/>
      <c r="B134" s="36"/>
      <c r="C134" s="193" t="s">
        <v>217</v>
      </c>
      <c r="D134" s="193" t="s">
        <v>145</v>
      </c>
      <c r="E134" s="194" t="s">
        <v>838</v>
      </c>
      <c r="F134" s="195" t="s">
        <v>839</v>
      </c>
      <c r="G134" s="196" t="s">
        <v>196</v>
      </c>
      <c r="H134" s="197">
        <v>1</v>
      </c>
      <c r="I134" s="198"/>
      <c r="J134" s="199">
        <f>ROUND(I134*H134,2)</f>
        <v>0</v>
      </c>
      <c r="K134" s="195" t="s">
        <v>149</v>
      </c>
      <c r="L134" s="40"/>
      <c r="M134" s="200" t="s">
        <v>19</v>
      </c>
      <c r="N134" s="201" t="s">
        <v>43</v>
      </c>
      <c r="O134" s="65"/>
      <c r="P134" s="202">
        <f>O134*H134</f>
        <v>0</v>
      </c>
      <c r="Q134" s="202">
        <v>2.588E-2</v>
      </c>
      <c r="R134" s="202">
        <f>Q134*H134</f>
        <v>2.588E-2</v>
      </c>
      <c r="S134" s="202">
        <v>0</v>
      </c>
      <c r="T134" s="20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4" t="s">
        <v>150</v>
      </c>
      <c r="AT134" s="204" t="s">
        <v>145</v>
      </c>
      <c r="AU134" s="204" t="s">
        <v>81</v>
      </c>
      <c r="AY134" s="18" t="s">
        <v>143</v>
      </c>
      <c r="BE134" s="205">
        <f>IF(N134="základní",J134,0)</f>
        <v>0</v>
      </c>
      <c r="BF134" s="205">
        <f>IF(N134="snížená",J134,0)</f>
        <v>0</v>
      </c>
      <c r="BG134" s="205">
        <f>IF(N134="zákl. přenesená",J134,0)</f>
        <v>0</v>
      </c>
      <c r="BH134" s="205">
        <f>IF(N134="sníž. přenesená",J134,0)</f>
        <v>0</v>
      </c>
      <c r="BI134" s="205">
        <f>IF(N134="nulová",J134,0)</f>
        <v>0</v>
      </c>
      <c r="BJ134" s="18" t="s">
        <v>79</v>
      </c>
      <c r="BK134" s="205">
        <f>ROUND(I134*H134,2)</f>
        <v>0</v>
      </c>
      <c r="BL134" s="18" t="s">
        <v>150</v>
      </c>
      <c r="BM134" s="204" t="s">
        <v>840</v>
      </c>
    </row>
    <row r="135" spans="1:65" s="2" customFormat="1" ht="19.5">
      <c r="A135" s="35"/>
      <c r="B135" s="36"/>
      <c r="C135" s="37"/>
      <c r="D135" s="206" t="s">
        <v>152</v>
      </c>
      <c r="E135" s="37"/>
      <c r="F135" s="207" t="s">
        <v>841</v>
      </c>
      <c r="G135" s="37"/>
      <c r="H135" s="37"/>
      <c r="I135" s="116"/>
      <c r="J135" s="37"/>
      <c r="K135" s="37"/>
      <c r="L135" s="40"/>
      <c r="M135" s="208"/>
      <c r="N135" s="209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152</v>
      </c>
      <c r="AU135" s="18" t="s">
        <v>81</v>
      </c>
    </row>
    <row r="136" spans="1:65" s="2" customFormat="1" ht="16.5" customHeight="1">
      <c r="A136" s="35"/>
      <c r="B136" s="36"/>
      <c r="C136" s="232" t="s">
        <v>224</v>
      </c>
      <c r="D136" s="232" t="s">
        <v>234</v>
      </c>
      <c r="E136" s="233" t="s">
        <v>842</v>
      </c>
      <c r="F136" s="234" t="s">
        <v>843</v>
      </c>
      <c r="G136" s="235" t="s">
        <v>196</v>
      </c>
      <c r="H136" s="236">
        <v>1</v>
      </c>
      <c r="I136" s="237"/>
      <c r="J136" s="238">
        <f>ROUND(I136*H136,2)</f>
        <v>0</v>
      </c>
      <c r="K136" s="234" t="s">
        <v>19</v>
      </c>
      <c r="L136" s="239"/>
      <c r="M136" s="240" t="s">
        <v>19</v>
      </c>
      <c r="N136" s="241" t="s">
        <v>43</v>
      </c>
      <c r="O136" s="65"/>
      <c r="P136" s="202">
        <f>O136*H136</f>
        <v>0</v>
      </c>
      <c r="Q136" s="202">
        <v>8.5999999999999993E-2</v>
      </c>
      <c r="R136" s="202">
        <f>Q136*H136</f>
        <v>8.5999999999999993E-2</v>
      </c>
      <c r="S136" s="202">
        <v>0</v>
      </c>
      <c r="T136" s="20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4" t="s">
        <v>193</v>
      </c>
      <c r="AT136" s="204" t="s">
        <v>234</v>
      </c>
      <c r="AU136" s="204" t="s">
        <v>81</v>
      </c>
      <c r="AY136" s="18" t="s">
        <v>143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8" t="s">
        <v>79</v>
      </c>
      <c r="BK136" s="205">
        <f>ROUND(I136*H136,2)</f>
        <v>0</v>
      </c>
      <c r="BL136" s="18" t="s">
        <v>150</v>
      </c>
      <c r="BM136" s="204" t="s">
        <v>844</v>
      </c>
    </row>
    <row r="137" spans="1:65" s="2" customFormat="1">
      <c r="A137" s="35"/>
      <c r="B137" s="36"/>
      <c r="C137" s="37"/>
      <c r="D137" s="206" t="s">
        <v>152</v>
      </c>
      <c r="E137" s="37"/>
      <c r="F137" s="207" t="s">
        <v>845</v>
      </c>
      <c r="G137" s="37"/>
      <c r="H137" s="37"/>
      <c r="I137" s="116"/>
      <c r="J137" s="37"/>
      <c r="K137" s="37"/>
      <c r="L137" s="40"/>
      <c r="M137" s="208"/>
      <c r="N137" s="209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152</v>
      </c>
      <c r="AU137" s="18" t="s">
        <v>81</v>
      </c>
    </row>
    <row r="138" spans="1:65" s="12" customFormat="1" ht="22.9" customHeight="1">
      <c r="B138" s="177"/>
      <c r="C138" s="178"/>
      <c r="D138" s="179" t="s">
        <v>71</v>
      </c>
      <c r="E138" s="191" t="s">
        <v>178</v>
      </c>
      <c r="F138" s="191" t="s">
        <v>243</v>
      </c>
      <c r="G138" s="178"/>
      <c r="H138" s="178"/>
      <c r="I138" s="181"/>
      <c r="J138" s="192">
        <f>BK138</f>
        <v>0</v>
      </c>
      <c r="K138" s="178"/>
      <c r="L138" s="183"/>
      <c r="M138" s="184"/>
      <c r="N138" s="185"/>
      <c r="O138" s="185"/>
      <c r="P138" s="186">
        <f>SUM(P139:P149)</f>
        <v>0</v>
      </c>
      <c r="Q138" s="185"/>
      <c r="R138" s="186">
        <f>SUM(R139:R149)</f>
        <v>0.45036500000000002</v>
      </c>
      <c r="S138" s="185"/>
      <c r="T138" s="187">
        <f>SUM(T139:T149)</f>
        <v>0</v>
      </c>
      <c r="AR138" s="188" t="s">
        <v>79</v>
      </c>
      <c r="AT138" s="189" t="s">
        <v>71</v>
      </c>
      <c r="AU138" s="189" t="s">
        <v>79</v>
      </c>
      <c r="AY138" s="188" t="s">
        <v>143</v>
      </c>
      <c r="BK138" s="190">
        <f>SUM(BK139:BK149)</f>
        <v>0</v>
      </c>
    </row>
    <row r="139" spans="1:65" s="2" customFormat="1" ht="16.5" customHeight="1">
      <c r="A139" s="35"/>
      <c r="B139" s="36"/>
      <c r="C139" s="193" t="s">
        <v>229</v>
      </c>
      <c r="D139" s="193" t="s">
        <v>145</v>
      </c>
      <c r="E139" s="194" t="s">
        <v>846</v>
      </c>
      <c r="F139" s="195" t="s">
        <v>847</v>
      </c>
      <c r="G139" s="196" t="s">
        <v>174</v>
      </c>
      <c r="H139" s="197">
        <v>5.5</v>
      </c>
      <c r="I139" s="198"/>
      <c r="J139" s="199">
        <f>ROUND(I139*H139,2)</f>
        <v>0</v>
      </c>
      <c r="K139" s="195" t="s">
        <v>149</v>
      </c>
      <c r="L139" s="40"/>
      <c r="M139" s="200" t="s">
        <v>19</v>
      </c>
      <c r="N139" s="201" t="s">
        <v>43</v>
      </c>
      <c r="O139" s="65"/>
      <c r="P139" s="202">
        <f>O139*H139</f>
        <v>0</v>
      </c>
      <c r="Q139" s="202">
        <v>0.04</v>
      </c>
      <c r="R139" s="202">
        <f>Q139*H139</f>
        <v>0.22</v>
      </c>
      <c r="S139" s="202">
        <v>0</v>
      </c>
      <c r="T139" s="20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4" t="s">
        <v>150</v>
      </c>
      <c r="AT139" s="204" t="s">
        <v>145</v>
      </c>
      <c r="AU139" s="204" t="s">
        <v>81</v>
      </c>
      <c r="AY139" s="18" t="s">
        <v>143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8" t="s">
        <v>79</v>
      </c>
      <c r="BK139" s="205">
        <f>ROUND(I139*H139,2)</f>
        <v>0</v>
      </c>
      <c r="BL139" s="18" t="s">
        <v>150</v>
      </c>
      <c r="BM139" s="204" t="s">
        <v>848</v>
      </c>
    </row>
    <row r="140" spans="1:65" s="2" customFormat="1">
      <c r="A140" s="35"/>
      <c r="B140" s="36"/>
      <c r="C140" s="37"/>
      <c r="D140" s="206" t="s">
        <v>152</v>
      </c>
      <c r="E140" s="37"/>
      <c r="F140" s="207" t="s">
        <v>849</v>
      </c>
      <c r="G140" s="37"/>
      <c r="H140" s="37"/>
      <c r="I140" s="116"/>
      <c r="J140" s="37"/>
      <c r="K140" s="37"/>
      <c r="L140" s="40"/>
      <c r="M140" s="208"/>
      <c r="N140" s="209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152</v>
      </c>
      <c r="AU140" s="18" t="s">
        <v>81</v>
      </c>
    </row>
    <row r="141" spans="1:65" s="13" customFormat="1">
      <c r="B141" s="210"/>
      <c r="C141" s="211"/>
      <c r="D141" s="206" t="s">
        <v>154</v>
      </c>
      <c r="E141" s="212" t="s">
        <v>19</v>
      </c>
      <c r="F141" s="213" t="s">
        <v>850</v>
      </c>
      <c r="G141" s="211"/>
      <c r="H141" s="214">
        <v>5.5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154</v>
      </c>
      <c r="AU141" s="220" t="s">
        <v>81</v>
      </c>
      <c r="AV141" s="13" t="s">
        <v>81</v>
      </c>
      <c r="AW141" s="13" t="s">
        <v>34</v>
      </c>
      <c r="AX141" s="13" t="s">
        <v>79</v>
      </c>
      <c r="AY141" s="220" t="s">
        <v>143</v>
      </c>
    </row>
    <row r="142" spans="1:65" s="2" customFormat="1" ht="21.75" customHeight="1">
      <c r="A142" s="35"/>
      <c r="B142" s="36"/>
      <c r="C142" s="193" t="s">
        <v>8</v>
      </c>
      <c r="D142" s="193" t="s">
        <v>145</v>
      </c>
      <c r="E142" s="194" t="s">
        <v>851</v>
      </c>
      <c r="F142" s="195" t="s">
        <v>852</v>
      </c>
      <c r="G142" s="196" t="s">
        <v>174</v>
      </c>
      <c r="H142" s="197">
        <v>5.5</v>
      </c>
      <c r="I142" s="198"/>
      <c r="J142" s="199">
        <f>ROUND(I142*H142,2)</f>
        <v>0</v>
      </c>
      <c r="K142" s="195" t="s">
        <v>149</v>
      </c>
      <c r="L142" s="40"/>
      <c r="M142" s="200" t="s">
        <v>19</v>
      </c>
      <c r="N142" s="201" t="s">
        <v>43</v>
      </c>
      <c r="O142" s="65"/>
      <c r="P142" s="202">
        <f>O142*H142</f>
        <v>0</v>
      </c>
      <c r="Q142" s="202">
        <v>4.0629999999999999E-2</v>
      </c>
      <c r="R142" s="202">
        <f>Q142*H142</f>
        <v>0.223465</v>
      </c>
      <c r="S142" s="202">
        <v>0</v>
      </c>
      <c r="T142" s="20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4" t="s">
        <v>150</v>
      </c>
      <c r="AT142" s="204" t="s">
        <v>145</v>
      </c>
      <c r="AU142" s="204" t="s">
        <v>81</v>
      </c>
      <c r="AY142" s="18" t="s">
        <v>143</v>
      </c>
      <c r="BE142" s="205">
        <f>IF(N142="základní",J142,0)</f>
        <v>0</v>
      </c>
      <c r="BF142" s="205">
        <f>IF(N142="snížená",J142,0)</f>
        <v>0</v>
      </c>
      <c r="BG142" s="205">
        <f>IF(N142="zákl. přenesená",J142,0)</f>
        <v>0</v>
      </c>
      <c r="BH142" s="205">
        <f>IF(N142="sníž. přenesená",J142,0)</f>
        <v>0</v>
      </c>
      <c r="BI142" s="205">
        <f>IF(N142="nulová",J142,0)</f>
        <v>0</v>
      </c>
      <c r="BJ142" s="18" t="s">
        <v>79</v>
      </c>
      <c r="BK142" s="205">
        <f>ROUND(I142*H142,2)</f>
        <v>0</v>
      </c>
      <c r="BL142" s="18" t="s">
        <v>150</v>
      </c>
      <c r="BM142" s="204" t="s">
        <v>853</v>
      </c>
    </row>
    <row r="143" spans="1:65" s="2" customFormat="1">
      <c r="A143" s="35"/>
      <c r="B143" s="36"/>
      <c r="C143" s="37"/>
      <c r="D143" s="206" t="s">
        <v>152</v>
      </c>
      <c r="E143" s="37"/>
      <c r="F143" s="207" t="s">
        <v>854</v>
      </c>
      <c r="G143" s="37"/>
      <c r="H143" s="37"/>
      <c r="I143" s="116"/>
      <c r="J143" s="37"/>
      <c r="K143" s="37"/>
      <c r="L143" s="40"/>
      <c r="M143" s="208"/>
      <c r="N143" s="209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152</v>
      </c>
      <c r="AU143" s="18" t="s">
        <v>81</v>
      </c>
    </row>
    <row r="144" spans="1:65" s="2" customFormat="1" ht="21.75" customHeight="1">
      <c r="A144" s="35"/>
      <c r="B144" s="36"/>
      <c r="C144" s="193" t="s">
        <v>239</v>
      </c>
      <c r="D144" s="193" t="s">
        <v>145</v>
      </c>
      <c r="E144" s="194" t="s">
        <v>855</v>
      </c>
      <c r="F144" s="195" t="s">
        <v>856</v>
      </c>
      <c r="G144" s="196" t="s">
        <v>174</v>
      </c>
      <c r="H144" s="197">
        <v>7.5</v>
      </c>
      <c r="I144" s="198"/>
      <c r="J144" s="199">
        <f>ROUND(I144*H144,2)</f>
        <v>0</v>
      </c>
      <c r="K144" s="195" t="s">
        <v>149</v>
      </c>
      <c r="L144" s="40"/>
      <c r="M144" s="200" t="s">
        <v>19</v>
      </c>
      <c r="N144" s="201" t="s">
        <v>43</v>
      </c>
      <c r="O144" s="65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4" t="s">
        <v>150</v>
      </c>
      <c r="AT144" s="204" t="s">
        <v>145</v>
      </c>
      <c r="AU144" s="204" t="s">
        <v>81</v>
      </c>
      <c r="AY144" s="18" t="s">
        <v>143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8" t="s">
        <v>79</v>
      </c>
      <c r="BK144" s="205">
        <f>ROUND(I144*H144,2)</f>
        <v>0</v>
      </c>
      <c r="BL144" s="18" t="s">
        <v>150</v>
      </c>
      <c r="BM144" s="204" t="s">
        <v>857</v>
      </c>
    </row>
    <row r="145" spans="1:65" s="2" customFormat="1" ht="19.5">
      <c r="A145" s="35"/>
      <c r="B145" s="36"/>
      <c r="C145" s="37"/>
      <c r="D145" s="206" t="s">
        <v>152</v>
      </c>
      <c r="E145" s="37"/>
      <c r="F145" s="207" t="s">
        <v>858</v>
      </c>
      <c r="G145" s="37"/>
      <c r="H145" s="37"/>
      <c r="I145" s="116"/>
      <c r="J145" s="37"/>
      <c r="K145" s="37"/>
      <c r="L145" s="40"/>
      <c r="M145" s="208"/>
      <c r="N145" s="209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152</v>
      </c>
      <c r="AU145" s="18" t="s">
        <v>81</v>
      </c>
    </row>
    <row r="146" spans="1:65" s="13" customFormat="1">
      <c r="B146" s="210"/>
      <c r="C146" s="211"/>
      <c r="D146" s="206" t="s">
        <v>154</v>
      </c>
      <c r="E146" s="212" t="s">
        <v>19</v>
      </c>
      <c r="F146" s="213" t="s">
        <v>859</v>
      </c>
      <c r="G146" s="211"/>
      <c r="H146" s="214">
        <v>7.5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154</v>
      </c>
      <c r="AU146" s="220" t="s">
        <v>81</v>
      </c>
      <c r="AV146" s="13" t="s">
        <v>81</v>
      </c>
      <c r="AW146" s="13" t="s">
        <v>34</v>
      </c>
      <c r="AX146" s="13" t="s">
        <v>79</v>
      </c>
      <c r="AY146" s="220" t="s">
        <v>143</v>
      </c>
    </row>
    <row r="147" spans="1:65" s="2" customFormat="1" ht="21.75" customHeight="1">
      <c r="A147" s="35"/>
      <c r="B147" s="36"/>
      <c r="C147" s="193" t="s">
        <v>244</v>
      </c>
      <c r="D147" s="193" t="s">
        <v>145</v>
      </c>
      <c r="E147" s="194" t="s">
        <v>860</v>
      </c>
      <c r="F147" s="195" t="s">
        <v>861</v>
      </c>
      <c r="G147" s="196" t="s">
        <v>345</v>
      </c>
      <c r="H147" s="197">
        <v>4.5999999999999996</v>
      </c>
      <c r="I147" s="198"/>
      <c r="J147" s="199">
        <f>ROUND(I147*H147,2)</f>
        <v>0</v>
      </c>
      <c r="K147" s="195" t="s">
        <v>19</v>
      </c>
      <c r="L147" s="40"/>
      <c r="M147" s="200" t="s">
        <v>19</v>
      </c>
      <c r="N147" s="201" t="s">
        <v>43</v>
      </c>
      <c r="O147" s="65"/>
      <c r="P147" s="202">
        <f>O147*H147</f>
        <v>0</v>
      </c>
      <c r="Q147" s="202">
        <v>1.5E-3</v>
      </c>
      <c r="R147" s="202">
        <f>Q147*H147</f>
        <v>6.8999999999999999E-3</v>
      </c>
      <c r="S147" s="202">
        <v>0</v>
      </c>
      <c r="T147" s="20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4" t="s">
        <v>150</v>
      </c>
      <c r="AT147" s="204" t="s">
        <v>145</v>
      </c>
      <c r="AU147" s="204" t="s">
        <v>81</v>
      </c>
      <c r="AY147" s="18" t="s">
        <v>143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8" t="s">
        <v>79</v>
      </c>
      <c r="BK147" s="205">
        <f>ROUND(I147*H147,2)</f>
        <v>0</v>
      </c>
      <c r="BL147" s="18" t="s">
        <v>150</v>
      </c>
      <c r="BM147" s="204" t="s">
        <v>862</v>
      </c>
    </row>
    <row r="148" spans="1:65" s="2" customFormat="1" ht="19.5">
      <c r="A148" s="35"/>
      <c r="B148" s="36"/>
      <c r="C148" s="37"/>
      <c r="D148" s="206" t="s">
        <v>152</v>
      </c>
      <c r="E148" s="37"/>
      <c r="F148" s="207" t="s">
        <v>863</v>
      </c>
      <c r="G148" s="37"/>
      <c r="H148" s="37"/>
      <c r="I148" s="116"/>
      <c r="J148" s="37"/>
      <c r="K148" s="37"/>
      <c r="L148" s="40"/>
      <c r="M148" s="208"/>
      <c r="N148" s="209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152</v>
      </c>
      <c r="AU148" s="18" t="s">
        <v>81</v>
      </c>
    </row>
    <row r="149" spans="1:65" s="13" customFormat="1">
      <c r="B149" s="210"/>
      <c r="C149" s="211"/>
      <c r="D149" s="206" t="s">
        <v>154</v>
      </c>
      <c r="E149" s="212" t="s">
        <v>19</v>
      </c>
      <c r="F149" s="213" t="s">
        <v>864</v>
      </c>
      <c r="G149" s="211"/>
      <c r="H149" s="214">
        <v>4.5999999999999996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154</v>
      </c>
      <c r="AU149" s="220" t="s">
        <v>81</v>
      </c>
      <c r="AV149" s="13" t="s">
        <v>81</v>
      </c>
      <c r="AW149" s="13" t="s">
        <v>34</v>
      </c>
      <c r="AX149" s="13" t="s">
        <v>79</v>
      </c>
      <c r="AY149" s="220" t="s">
        <v>143</v>
      </c>
    </row>
    <row r="150" spans="1:65" s="12" customFormat="1" ht="22.9" customHeight="1">
      <c r="B150" s="177"/>
      <c r="C150" s="178"/>
      <c r="D150" s="179" t="s">
        <v>71</v>
      </c>
      <c r="E150" s="191" t="s">
        <v>199</v>
      </c>
      <c r="F150" s="191" t="s">
        <v>271</v>
      </c>
      <c r="G150" s="178"/>
      <c r="H150" s="178"/>
      <c r="I150" s="181"/>
      <c r="J150" s="192">
        <f>BK150</f>
        <v>0</v>
      </c>
      <c r="K150" s="178"/>
      <c r="L150" s="183"/>
      <c r="M150" s="184"/>
      <c r="N150" s="185"/>
      <c r="O150" s="185"/>
      <c r="P150" s="186">
        <f>SUM(P151:P160)</f>
        <v>0</v>
      </c>
      <c r="Q150" s="185"/>
      <c r="R150" s="186">
        <f>SUM(R151:R160)</f>
        <v>1.0500000000000002E-3</v>
      </c>
      <c r="S150" s="185"/>
      <c r="T150" s="187">
        <f>SUM(T151:T160)</f>
        <v>0.51100000000000001</v>
      </c>
      <c r="AR150" s="188" t="s">
        <v>79</v>
      </c>
      <c r="AT150" s="189" t="s">
        <v>71</v>
      </c>
      <c r="AU150" s="189" t="s">
        <v>79</v>
      </c>
      <c r="AY150" s="188" t="s">
        <v>143</v>
      </c>
      <c r="BK150" s="190">
        <f>SUM(BK151:BK160)</f>
        <v>0</v>
      </c>
    </row>
    <row r="151" spans="1:65" s="2" customFormat="1" ht="21.75" customHeight="1">
      <c r="A151" s="35"/>
      <c r="B151" s="36"/>
      <c r="C151" s="193" t="s">
        <v>251</v>
      </c>
      <c r="D151" s="193" t="s">
        <v>145</v>
      </c>
      <c r="E151" s="194" t="s">
        <v>865</v>
      </c>
      <c r="F151" s="195" t="s">
        <v>866</v>
      </c>
      <c r="G151" s="196" t="s">
        <v>174</v>
      </c>
      <c r="H151" s="197">
        <v>5</v>
      </c>
      <c r="I151" s="198"/>
      <c r="J151" s="199">
        <f>ROUND(I151*H151,2)</f>
        <v>0</v>
      </c>
      <c r="K151" s="195" t="s">
        <v>149</v>
      </c>
      <c r="L151" s="40"/>
      <c r="M151" s="200" t="s">
        <v>19</v>
      </c>
      <c r="N151" s="201" t="s">
        <v>43</v>
      </c>
      <c r="O151" s="65"/>
      <c r="P151" s="202">
        <f>O151*H151</f>
        <v>0</v>
      </c>
      <c r="Q151" s="202">
        <v>2.1000000000000001E-4</v>
      </c>
      <c r="R151" s="202">
        <f>Q151*H151</f>
        <v>1.0500000000000002E-3</v>
      </c>
      <c r="S151" s="202">
        <v>0</v>
      </c>
      <c r="T151" s="20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4" t="s">
        <v>150</v>
      </c>
      <c r="AT151" s="204" t="s">
        <v>145</v>
      </c>
      <c r="AU151" s="204" t="s">
        <v>81</v>
      </c>
      <c r="AY151" s="18" t="s">
        <v>143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8" t="s">
        <v>79</v>
      </c>
      <c r="BK151" s="205">
        <f>ROUND(I151*H151,2)</f>
        <v>0</v>
      </c>
      <c r="BL151" s="18" t="s">
        <v>150</v>
      </c>
      <c r="BM151" s="204" t="s">
        <v>867</v>
      </c>
    </row>
    <row r="152" spans="1:65" s="2" customFormat="1" ht="19.5">
      <c r="A152" s="35"/>
      <c r="B152" s="36"/>
      <c r="C152" s="37"/>
      <c r="D152" s="206" t="s">
        <v>152</v>
      </c>
      <c r="E152" s="37"/>
      <c r="F152" s="207" t="s">
        <v>868</v>
      </c>
      <c r="G152" s="37"/>
      <c r="H152" s="37"/>
      <c r="I152" s="116"/>
      <c r="J152" s="37"/>
      <c r="K152" s="37"/>
      <c r="L152" s="40"/>
      <c r="M152" s="208"/>
      <c r="N152" s="209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152</v>
      </c>
      <c r="AU152" s="18" t="s">
        <v>81</v>
      </c>
    </row>
    <row r="153" spans="1:65" s="2" customFormat="1" ht="21.75" customHeight="1">
      <c r="A153" s="35"/>
      <c r="B153" s="36"/>
      <c r="C153" s="193" t="s">
        <v>256</v>
      </c>
      <c r="D153" s="193" t="s">
        <v>145</v>
      </c>
      <c r="E153" s="194" t="s">
        <v>869</v>
      </c>
      <c r="F153" s="195" t="s">
        <v>870</v>
      </c>
      <c r="G153" s="196" t="s">
        <v>148</v>
      </c>
      <c r="H153" s="197">
        <v>0.13500000000000001</v>
      </c>
      <c r="I153" s="198"/>
      <c r="J153" s="199">
        <f>ROUND(I153*H153,2)</f>
        <v>0</v>
      </c>
      <c r="K153" s="195" t="s">
        <v>149</v>
      </c>
      <c r="L153" s="40"/>
      <c r="M153" s="200" t="s">
        <v>19</v>
      </c>
      <c r="N153" s="201" t="s">
        <v>43</v>
      </c>
      <c r="O153" s="65"/>
      <c r="P153" s="202">
        <f>O153*H153</f>
        <v>0</v>
      </c>
      <c r="Q153" s="202">
        <v>0</v>
      </c>
      <c r="R153" s="202">
        <f>Q153*H153</f>
        <v>0</v>
      </c>
      <c r="S153" s="202">
        <v>1.8</v>
      </c>
      <c r="T153" s="203">
        <f>S153*H153</f>
        <v>0.24300000000000002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4" t="s">
        <v>150</v>
      </c>
      <c r="AT153" s="204" t="s">
        <v>145</v>
      </c>
      <c r="AU153" s="204" t="s">
        <v>81</v>
      </c>
      <c r="AY153" s="18" t="s">
        <v>143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8" t="s">
        <v>79</v>
      </c>
      <c r="BK153" s="205">
        <f>ROUND(I153*H153,2)</f>
        <v>0</v>
      </c>
      <c r="BL153" s="18" t="s">
        <v>150</v>
      </c>
      <c r="BM153" s="204" t="s">
        <v>871</v>
      </c>
    </row>
    <row r="154" spans="1:65" s="2" customFormat="1" ht="29.25">
      <c r="A154" s="35"/>
      <c r="B154" s="36"/>
      <c r="C154" s="37"/>
      <c r="D154" s="206" t="s">
        <v>152</v>
      </c>
      <c r="E154" s="37"/>
      <c r="F154" s="207" t="s">
        <v>872</v>
      </c>
      <c r="G154" s="37"/>
      <c r="H154" s="37"/>
      <c r="I154" s="116"/>
      <c r="J154" s="37"/>
      <c r="K154" s="37"/>
      <c r="L154" s="40"/>
      <c r="M154" s="208"/>
      <c r="N154" s="209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152</v>
      </c>
      <c r="AU154" s="18" t="s">
        <v>81</v>
      </c>
    </row>
    <row r="155" spans="1:65" s="13" customFormat="1">
      <c r="B155" s="210"/>
      <c r="C155" s="211"/>
      <c r="D155" s="206" t="s">
        <v>154</v>
      </c>
      <c r="E155" s="212" t="s">
        <v>19</v>
      </c>
      <c r="F155" s="213" t="s">
        <v>873</v>
      </c>
      <c r="G155" s="211"/>
      <c r="H155" s="214">
        <v>0.13500000000000001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154</v>
      </c>
      <c r="AU155" s="220" t="s">
        <v>81</v>
      </c>
      <c r="AV155" s="13" t="s">
        <v>81</v>
      </c>
      <c r="AW155" s="13" t="s">
        <v>34</v>
      </c>
      <c r="AX155" s="13" t="s">
        <v>79</v>
      </c>
      <c r="AY155" s="220" t="s">
        <v>143</v>
      </c>
    </row>
    <row r="156" spans="1:65" s="2" customFormat="1" ht="21.75" customHeight="1">
      <c r="A156" s="35"/>
      <c r="B156" s="36"/>
      <c r="C156" s="193" t="s">
        <v>263</v>
      </c>
      <c r="D156" s="193" t="s">
        <v>145</v>
      </c>
      <c r="E156" s="194" t="s">
        <v>874</v>
      </c>
      <c r="F156" s="195" t="s">
        <v>875</v>
      </c>
      <c r="G156" s="196" t="s">
        <v>345</v>
      </c>
      <c r="H156" s="197">
        <v>5.5</v>
      </c>
      <c r="I156" s="198"/>
      <c r="J156" s="199">
        <f>ROUND(I156*H156,2)</f>
        <v>0</v>
      </c>
      <c r="K156" s="195" t="s">
        <v>149</v>
      </c>
      <c r="L156" s="40"/>
      <c r="M156" s="200" t="s">
        <v>19</v>
      </c>
      <c r="N156" s="201" t="s">
        <v>43</v>
      </c>
      <c r="O156" s="65"/>
      <c r="P156" s="202">
        <f>O156*H156</f>
        <v>0</v>
      </c>
      <c r="Q156" s="202">
        <v>0</v>
      </c>
      <c r="R156" s="202">
        <f>Q156*H156</f>
        <v>0</v>
      </c>
      <c r="S156" s="202">
        <v>1.7999999999999999E-2</v>
      </c>
      <c r="T156" s="203">
        <f>S156*H156</f>
        <v>9.8999999999999991E-2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4" t="s">
        <v>150</v>
      </c>
      <c r="AT156" s="204" t="s">
        <v>145</v>
      </c>
      <c r="AU156" s="204" t="s">
        <v>81</v>
      </c>
      <c r="AY156" s="18" t="s">
        <v>143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8" t="s">
        <v>79</v>
      </c>
      <c r="BK156" s="205">
        <f>ROUND(I156*H156,2)</f>
        <v>0</v>
      </c>
      <c r="BL156" s="18" t="s">
        <v>150</v>
      </c>
      <c r="BM156" s="204" t="s">
        <v>876</v>
      </c>
    </row>
    <row r="157" spans="1:65" s="2" customFormat="1" ht="19.5">
      <c r="A157" s="35"/>
      <c r="B157" s="36"/>
      <c r="C157" s="37"/>
      <c r="D157" s="206" t="s">
        <v>152</v>
      </c>
      <c r="E157" s="37"/>
      <c r="F157" s="207" t="s">
        <v>877</v>
      </c>
      <c r="G157" s="37"/>
      <c r="H157" s="37"/>
      <c r="I157" s="116"/>
      <c r="J157" s="37"/>
      <c r="K157" s="37"/>
      <c r="L157" s="40"/>
      <c r="M157" s="208"/>
      <c r="N157" s="209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152</v>
      </c>
      <c r="AU157" s="18" t="s">
        <v>81</v>
      </c>
    </row>
    <row r="158" spans="1:65" s="2" customFormat="1" ht="21.75" customHeight="1">
      <c r="A158" s="35"/>
      <c r="B158" s="36"/>
      <c r="C158" s="193" t="s">
        <v>7</v>
      </c>
      <c r="D158" s="193" t="s">
        <v>145</v>
      </c>
      <c r="E158" s="194" t="s">
        <v>878</v>
      </c>
      <c r="F158" s="195" t="s">
        <v>879</v>
      </c>
      <c r="G158" s="196" t="s">
        <v>345</v>
      </c>
      <c r="H158" s="197">
        <v>2.6</v>
      </c>
      <c r="I158" s="198"/>
      <c r="J158" s="199">
        <f>ROUND(I158*H158,2)</f>
        <v>0</v>
      </c>
      <c r="K158" s="195" t="s">
        <v>149</v>
      </c>
      <c r="L158" s="40"/>
      <c r="M158" s="200" t="s">
        <v>19</v>
      </c>
      <c r="N158" s="201" t="s">
        <v>43</v>
      </c>
      <c r="O158" s="65"/>
      <c r="P158" s="202">
        <f>O158*H158</f>
        <v>0</v>
      </c>
      <c r="Q158" s="202">
        <v>0</v>
      </c>
      <c r="R158" s="202">
        <f>Q158*H158</f>
        <v>0</v>
      </c>
      <c r="S158" s="202">
        <v>6.5000000000000002E-2</v>
      </c>
      <c r="T158" s="203">
        <f>S158*H158</f>
        <v>0.16900000000000001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4" t="s">
        <v>150</v>
      </c>
      <c r="AT158" s="204" t="s">
        <v>145</v>
      </c>
      <c r="AU158" s="204" t="s">
        <v>81</v>
      </c>
      <c r="AY158" s="18" t="s">
        <v>143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8" t="s">
        <v>79</v>
      </c>
      <c r="BK158" s="205">
        <f>ROUND(I158*H158,2)</f>
        <v>0</v>
      </c>
      <c r="BL158" s="18" t="s">
        <v>150</v>
      </c>
      <c r="BM158" s="204" t="s">
        <v>880</v>
      </c>
    </row>
    <row r="159" spans="1:65" s="2" customFormat="1" ht="29.25">
      <c r="A159" s="35"/>
      <c r="B159" s="36"/>
      <c r="C159" s="37"/>
      <c r="D159" s="206" t="s">
        <v>152</v>
      </c>
      <c r="E159" s="37"/>
      <c r="F159" s="207" t="s">
        <v>881</v>
      </c>
      <c r="G159" s="37"/>
      <c r="H159" s="37"/>
      <c r="I159" s="116"/>
      <c r="J159" s="37"/>
      <c r="K159" s="37"/>
      <c r="L159" s="40"/>
      <c r="M159" s="208"/>
      <c r="N159" s="209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152</v>
      </c>
      <c r="AU159" s="18" t="s">
        <v>81</v>
      </c>
    </row>
    <row r="160" spans="1:65" s="13" customFormat="1">
      <c r="B160" s="210"/>
      <c r="C160" s="211"/>
      <c r="D160" s="206" t="s">
        <v>154</v>
      </c>
      <c r="E160" s="212" t="s">
        <v>19</v>
      </c>
      <c r="F160" s="213" t="s">
        <v>882</v>
      </c>
      <c r="G160" s="211"/>
      <c r="H160" s="214">
        <v>2.6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154</v>
      </c>
      <c r="AU160" s="220" t="s">
        <v>81</v>
      </c>
      <c r="AV160" s="13" t="s">
        <v>81</v>
      </c>
      <c r="AW160" s="13" t="s">
        <v>34</v>
      </c>
      <c r="AX160" s="13" t="s">
        <v>79</v>
      </c>
      <c r="AY160" s="220" t="s">
        <v>143</v>
      </c>
    </row>
    <row r="161" spans="1:65" s="12" customFormat="1" ht="22.9" customHeight="1">
      <c r="B161" s="177"/>
      <c r="C161" s="178"/>
      <c r="D161" s="179" t="s">
        <v>71</v>
      </c>
      <c r="E161" s="191" t="s">
        <v>350</v>
      </c>
      <c r="F161" s="191" t="s">
        <v>351</v>
      </c>
      <c r="G161" s="178"/>
      <c r="H161" s="178"/>
      <c r="I161" s="181"/>
      <c r="J161" s="192">
        <f>BK161</f>
        <v>0</v>
      </c>
      <c r="K161" s="178"/>
      <c r="L161" s="183"/>
      <c r="M161" s="184"/>
      <c r="N161" s="185"/>
      <c r="O161" s="185"/>
      <c r="P161" s="186">
        <f>SUM(P162:P168)</f>
        <v>0</v>
      </c>
      <c r="Q161" s="185"/>
      <c r="R161" s="186">
        <f>SUM(R162:R168)</f>
        <v>0</v>
      </c>
      <c r="S161" s="185"/>
      <c r="T161" s="187">
        <f>SUM(T162:T168)</f>
        <v>0</v>
      </c>
      <c r="AR161" s="188" t="s">
        <v>79</v>
      </c>
      <c r="AT161" s="189" t="s">
        <v>71</v>
      </c>
      <c r="AU161" s="189" t="s">
        <v>79</v>
      </c>
      <c r="AY161" s="188" t="s">
        <v>143</v>
      </c>
      <c r="BK161" s="190">
        <f>SUM(BK162:BK168)</f>
        <v>0</v>
      </c>
    </row>
    <row r="162" spans="1:65" s="2" customFormat="1" ht="21.75" customHeight="1">
      <c r="A162" s="35"/>
      <c r="B162" s="36"/>
      <c r="C162" s="193" t="s">
        <v>272</v>
      </c>
      <c r="D162" s="193" t="s">
        <v>145</v>
      </c>
      <c r="E162" s="194" t="s">
        <v>353</v>
      </c>
      <c r="F162" s="195" t="s">
        <v>354</v>
      </c>
      <c r="G162" s="196" t="s">
        <v>187</v>
      </c>
      <c r="H162" s="197">
        <v>0.51100000000000001</v>
      </c>
      <c r="I162" s="198"/>
      <c r="J162" s="199">
        <f>ROUND(I162*H162,2)</f>
        <v>0</v>
      </c>
      <c r="K162" s="195" t="s">
        <v>149</v>
      </c>
      <c r="L162" s="40"/>
      <c r="M162" s="200" t="s">
        <v>19</v>
      </c>
      <c r="N162" s="201" t="s">
        <v>43</v>
      </c>
      <c r="O162" s="65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4" t="s">
        <v>150</v>
      </c>
      <c r="AT162" s="204" t="s">
        <v>145</v>
      </c>
      <c r="AU162" s="204" t="s">
        <v>81</v>
      </c>
      <c r="AY162" s="18" t="s">
        <v>143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8" t="s">
        <v>79</v>
      </c>
      <c r="BK162" s="205">
        <f>ROUND(I162*H162,2)</f>
        <v>0</v>
      </c>
      <c r="BL162" s="18" t="s">
        <v>150</v>
      </c>
      <c r="BM162" s="204" t="s">
        <v>883</v>
      </c>
    </row>
    <row r="163" spans="1:65" s="2" customFormat="1" ht="19.5">
      <c r="A163" s="35"/>
      <c r="B163" s="36"/>
      <c r="C163" s="37"/>
      <c r="D163" s="206" t="s">
        <v>152</v>
      </c>
      <c r="E163" s="37"/>
      <c r="F163" s="207" t="s">
        <v>356</v>
      </c>
      <c r="G163" s="37"/>
      <c r="H163" s="37"/>
      <c r="I163" s="116"/>
      <c r="J163" s="37"/>
      <c r="K163" s="37"/>
      <c r="L163" s="40"/>
      <c r="M163" s="208"/>
      <c r="N163" s="209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152</v>
      </c>
      <c r="AU163" s="18" t="s">
        <v>81</v>
      </c>
    </row>
    <row r="164" spans="1:65" s="2" customFormat="1" ht="21.75" customHeight="1">
      <c r="A164" s="35"/>
      <c r="B164" s="36"/>
      <c r="C164" s="193" t="s">
        <v>278</v>
      </c>
      <c r="D164" s="193" t="s">
        <v>145</v>
      </c>
      <c r="E164" s="194" t="s">
        <v>358</v>
      </c>
      <c r="F164" s="195" t="s">
        <v>359</v>
      </c>
      <c r="G164" s="196" t="s">
        <v>187</v>
      </c>
      <c r="H164" s="197">
        <v>4.5990000000000002</v>
      </c>
      <c r="I164" s="198"/>
      <c r="J164" s="199">
        <f>ROUND(I164*H164,2)</f>
        <v>0</v>
      </c>
      <c r="K164" s="195" t="s">
        <v>149</v>
      </c>
      <c r="L164" s="40"/>
      <c r="M164" s="200" t="s">
        <v>19</v>
      </c>
      <c r="N164" s="201" t="s">
        <v>43</v>
      </c>
      <c r="O164" s="65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4" t="s">
        <v>150</v>
      </c>
      <c r="AT164" s="204" t="s">
        <v>145</v>
      </c>
      <c r="AU164" s="204" t="s">
        <v>81</v>
      </c>
      <c r="AY164" s="18" t="s">
        <v>143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8" t="s">
        <v>79</v>
      </c>
      <c r="BK164" s="205">
        <f>ROUND(I164*H164,2)</f>
        <v>0</v>
      </c>
      <c r="BL164" s="18" t="s">
        <v>150</v>
      </c>
      <c r="BM164" s="204" t="s">
        <v>884</v>
      </c>
    </row>
    <row r="165" spans="1:65" s="2" customFormat="1" ht="29.25">
      <c r="A165" s="35"/>
      <c r="B165" s="36"/>
      <c r="C165" s="37"/>
      <c r="D165" s="206" t="s">
        <v>152</v>
      </c>
      <c r="E165" s="37"/>
      <c r="F165" s="207" t="s">
        <v>361</v>
      </c>
      <c r="G165" s="37"/>
      <c r="H165" s="37"/>
      <c r="I165" s="116"/>
      <c r="J165" s="37"/>
      <c r="K165" s="37"/>
      <c r="L165" s="40"/>
      <c r="M165" s="208"/>
      <c r="N165" s="209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152</v>
      </c>
      <c r="AU165" s="18" t="s">
        <v>81</v>
      </c>
    </row>
    <row r="166" spans="1:65" s="13" customFormat="1">
      <c r="B166" s="210"/>
      <c r="C166" s="211"/>
      <c r="D166" s="206" t="s">
        <v>154</v>
      </c>
      <c r="E166" s="212" t="s">
        <v>19</v>
      </c>
      <c r="F166" s="213" t="s">
        <v>885</v>
      </c>
      <c r="G166" s="211"/>
      <c r="H166" s="214">
        <v>4.5990000000000002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154</v>
      </c>
      <c r="AU166" s="220" t="s">
        <v>81</v>
      </c>
      <c r="AV166" s="13" t="s">
        <v>81</v>
      </c>
      <c r="AW166" s="13" t="s">
        <v>34</v>
      </c>
      <c r="AX166" s="13" t="s">
        <v>79</v>
      </c>
      <c r="AY166" s="220" t="s">
        <v>143</v>
      </c>
    </row>
    <row r="167" spans="1:65" s="2" customFormat="1" ht="21.75" customHeight="1">
      <c r="A167" s="35"/>
      <c r="B167" s="36"/>
      <c r="C167" s="193" t="s">
        <v>284</v>
      </c>
      <c r="D167" s="193" t="s">
        <v>145</v>
      </c>
      <c r="E167" s="194" t="s">
        <v>886</v>
      </c>
      <c r="F167" s="195" t="s">
        <v>887</v>
      </c>
      <c r="G167" s="196" t="s">
        <v>187</v>
      </c>
      <c r="H167" s="197">
        <v>0.51100000000000001</v>
      </c>
      <c r="I167" s="198"/>
      <c r="J167" s="199">
        <f>ROUND(I167*H167,2)</f>
        <v>0</v>
      </c>
      <c r="K167" s="195" t="s">
        <v>149</v>
      </c>
      <c r="L167" s="40"/>
      <c r="M167" s="200" t="s">
        <v>19</v>
      </c>
      <c r="N167" s="201" t="s">
        <v>43</v>
      </c>
      <c r="O167" s="65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4" t="s">
        <v>150</v>
      </c>
      <c r="AT167" s="204" t="s">
        <v>145</v>
      </c>
      <c r="AU167" s="204" t="s">
        <v>81</v>
      </c>
      <c r="AY167" s="18" t="s">
        <v>143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8" t="s">
        <v>79</v>
      </c>
      <c r="BK167" s="205">
        <f>ROUND(I167*H167,2)</f>
        <v>0</v>
      </c>
      <c r="BL167" s="18" t="s">
        <v>150</v>
      </c>
      <c r="BM167" s="204" t="s">
        <v>888</v>
      </c>
    </row>
    <row r="168" spans="1:65" s="2" customFormat="1" ht="19.5">
      <c r="A168" s="35"/>
      <c r="B168" s="36"/>
      <c r="C168" s="37"/>
      <c r="D168" s="206" t="s">
        <v>152</v>
      </c>
      <c r="E168" s="37"/>
      <c r="F168" s="207" t="s">
        <v>889</v>
      </c>
      <c r="G168" s="37"/>
      <c r="H168" s="37"/>
      <c r="I168" s="116"/>
      <c r="J168" s="37"/>
      <c r="K168" s="37"/>
      <c r="L168" s="40"/>
      <c r="M168" s="208"/>
      <c r="N168" s="209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152</v>
      </c>
      <c r="AU168" s="18" t="s">
        <v>81</v>
      </c>
    </row>
    <row r="169" spans="1:65" s="12" customFormat="1" ht="22.9" customHeight="1">
      <c r="B169" s="177"/>
      <c r="C169" s="178"/>
      <c r="D169" s="179" t="s">
        <v>71</v>
      </c>
      <c r="E169" s="191" t="s">
        <v>368</v>
      </c>
      <c r="F169" s="191" t="s">
        <v>369</v>
      </c>
      <c r="G169" s="178"/>
      <c r="H169" s="178"/>
      <c r="I169" s="181"/>
      <c r="J169" s="192">
        <f>BK169</f>
        <v>0</v>
      </c>
      <c r="K169" s="178"/>
      <c r="L169" s="183"/>
      <c r="M169" s="184"/>
      <c r="N169" s="185"/>
      <c r="O169" s="185"/>
      <c r="P169" s="186">
        <f>SUM(P170:P171)</f>
        <v>0</v>
      </c>
      <c r="Q169" s="185"/>
      <c r="R169" s="186">
        <f>SUM(R170:R171)</f>
        <v>0</v>
      </c>
      <c r="S169" s="185"/>
      <c r="T169" s="187">
        <f>SUM(T170:T171)</f>
        <v>0</v>
      </c>
      <c r="AR169" s="188" t="s">
        <v>79</v>
      </c>
      <c r="AT169" s="189" t="s">
        <v>71</v>
      </c>
      <c r="AU169" s="189" t="s">
        <v>79</v>
      </c>
      <c r="AY169" s="188" t="s">
        <v>143</v>
      </c>
      <c r="BK169" s="190">
        <f>SUM(BK170:BK171)</f>
        <v>0</v>
      </c>
    </row>
    <row r="170" spans="1:65" s="2" customFormat="1" ht="16.5" customHeight="1">
      <c r="A170" s="35"/>
      <c r="B170" s="36"/>
      <c r="C170" s="193" t="s">
        <v>290</v>
      </c>
      <c r="D170" s="193" t="s">
        <v>145</v>
      </c>
      <c r="E170" s="194" t="s">
        <v>890</v>
      </c>
      <c r="F170" s="195" t="s">
        <v>891</v>
      </c>
      <c r="G170" s="196" t="s">
        <v>187</v>
      </c>
      <c r="H170" s="197">
        <v>0.86499999999999999</v>
      </c>
      <c r="I170" s="198"/>
      <c r="J170" s="199">
        <f>ROUND(I170*H170,2)</f>
        <v>0</v>
      </c>
      <c r="K170" s="195" t="s">
        <v>149</v>
      </c>
      <c r="L170" s="40"/>
      <c r="M170" s="200" t="s">
        <v>19</v>
      </c>
      <c r="N170" s="201" t="s">
        <v>43</v>
      </c>
      <c r="O170" s="65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4" t="s">
        <v>150</v>
      </c>
      <c r="AT170" s="204" t="s">
        <v>145</v>
      </c>
      <c r="AU170" s="204" t="s">
        <v>81</v>
      </c>
      <c r="AY170" s="18" t="s">
        <v>143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8" t="s">
        <v>79</v>
      </c>
      <c r="BK170" s="205">
        <f>ROUND(I170*H170,2)</f>
        <v>0</v>
      </c>
      <c r="BL170" s="18" t="s">
        <v>150</v>
      </c>
      <c r="BM170" s="204" t="s">
        <v>892</v>
      </c>
    </row>
    <row r="171" spans="1:65" s="2" customFormat="1" ht="39">
      <c r="A171" s="35"/>
      <c r="B171" s="36"/>
      <c r="C171" s="37"/>
      <c r="D171" s="206" t="s">
        <v>152</v>
      </c>
      <c r="E171" s="37"/>
      <c r="F171" s="207" t="s">
        <v>893</v>
      </c>
      <c r="G171" s="37"/>
      <c r="H171" s="37"/>
      <c r="I171" s="116"/>
      <c r="J171" s="37"/>
      <c r="K171" s="37"/>
      <c r="L171" s="40"/>
      <c r="M171" s="208"/>
      <c r="N171" s="209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152</v>
      </c>
      <c r="AU171" s="18" t="s">
        <v>81</v>
      </c>
    </row>
    <row r="172" spans="1:65" s="12" customFormat="1" ht="25.9" customHeight="1">
      <c r="B172" s="177"/>
      <c r="C172" s="178"/>
      <c r="D172" s="179" t="s">
        <v>71</v>
      </c>
      <c r="E172" s="180" t="s">
        <v>375</v>
      </c>
      <c r="F172" s="180" t="s">
        <v>376</v>
      </c>
      <c r="G172" s="178"/>
      <c r="H172" s="178"/>
      <c r="I172" s="181"/>
      <c r="J172" s="182">
        <f>BK172</f>
        <v>0</v>
      </c>
      <c r="K172" s="178"/>
      <c r="L172" s="183"/>
      <c r="M172" s="184"/>
      <c r="N172" s="185"/>
      <c r="O172" s="185"/>
      <c r="P172" s="186">
        <f>P173+P181</f>
        <v>0</v>
      </c>
      <c r="Q172" s="185"/>
      <c r="R172" s="186">
        <f>R173+R181</f>
        <v>4.3098699999999997E-2</v>
      </c>
      <c r="S172" s="185"/>
      <c r="T172" s="187">
        <f>T173+T181</f>
        <v>0</v>
      </c>
      <c r="AR172" s="188" t="s">
        <v>81</v>
      </c>
      <c r="AT172" s="189" t="s">
        <v>71</v>
      </c>
      <c r="AU172" s="189" t="s">
        <v>72</v>
      </c>
      <c r="AY172" s="188" t="s">
        <v>143</v>
      </c>
      <c r="BK172" s="190">
        <f>BK173+BK181</f>
        <v>0</v>
      </c>
    </row>
    <row r="173" spans="1:65" s="12" customFormat="1" ht="22.9" customHeight="1">
      <c r="B173" s="177"/>
      <c r="C173" s="178"/>
      <c r="D173" s="179" t="s">
        <v>71</v>
      </c>
      <c r="E173" s="191" t="s">
        <v>894</v>
      </c>
      <c r="F173" s="191" t="s">
        <v>895</v>
      </c>
      <c r="G173" s="178"/>
      <c r="H173" s="178"/>
      <c r="I173" s="181"/>
      <c r="J173" s="192">
        <f>BK173</f>
        <v>0</v>
      </c>
      <c r="K173" s="178"/>
      <c r="L173" s="183"/>
      <c r="M173" s="184"/>
      <c r="N173" s="185"/>
      <c r="O173" s="185"/>
      <c r="P173" s="186">
        <f>SUM(P174:P180)</f>
        <v>0</v>
      </c>
      <c r="Q173" s="185"/>
      <c r="R173" s="186">
        <f>SUM(R174:R180)</f>
        <v>6.1870000000000002E-4</v>
      </c>
      <c r="S173" s="185"/>
      <c r="T173" s="187">
        <f>SUM(T174:T180)</f>
        <v>0</v>
      </c>
      <c r="AR173" s="188" t="s">
        <v>81</v>
      </c>
      <c r="AT173" s="189" t="s">
        <v>71</v>
      </c>
      <c r="AU173" s="189" t="s">
        <v>79</v>
      </c>
      <c r="AY173" s="188" t="s">
        <v>143</v>
      </c>
      <c r="BK173" s="190">
        <f>SUM(BK174:BK180)</f>
        <v>0</v>
      </c>
    </row>
    <row r="174" spans="1:65" s="2" customFormat="1" ht="21.75" customHeight="1">
      <c r="A174" s="35"/>
      <c r="B174" s="36"/>
      <c r="C174" s="193" t="s">
        <v>296</v>
      </c>
      <c r="D174" s="193" t="s">
        <v>145</v>
      </c>
      <c r="E174" s="194" t="s">
        <v>896</v>
      </c>
      <c r="F174" s="195" t="s">
        <v>897</v>
      </c>
      <c r="G174" s="196" t="s">
        <v>174</v>
      </c>
      <c r="H174" s="197">
        <v>0.26400000000000001</v>
      </c>
      <c r="I174" s="198"/>
      <c r="J174" s="199">
        <f>ROUND(I174*H174,2)</f>
        <v>0</v>
      </c>
      <c r="K174" s="195" t="s">
        <v>149</v>
      </c>
      <c r="L174" s="40"/>
      <c r="M174" s="200" t="s">
        <v>19</v>
      </c>
      <c r="N174" s="201" t="s">
        <v>43</v>
      </c>
      <c r="O174" s="65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4" t="s">
        <v>239</v>
      </c>
      <c r="AT174" s="204" t="s">
        <v>145</v>
      </c>
      <c r="AU174" s="204" t="s">
        <v>81</v>
      </c>
      <c r="AY174" s="18" t="s">
        <v>143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8" t="s">
        <v>79</v>
      </c>
      <c r="BK174" s="205">
        <f>ROUND(I174*H174,2)</f>
        <v>0</v>
      </c>
      <c r="BL174" s="18" t="s">
        <v>239</v>
      </c>
      <c r="BM174" s="204" t="s">
        <v>898</v>
      </c>
    </row>
    <row r="175" spans="1:65" s="2" customFormat="1" ht="19.5">
      <c r="A175" s="35"/>
      <c r="B175" s="36"/>
      <c r="C175" s="37"/>
      <c r="D175" s="206" t="s">
        <v>152</v>
      </c>
      <c r="E175" s="37"/>
      <c r="F175" s="207" t="s">
        <v>899</v>
      </c>
      <c r="G175" s="37"/>
      <c r="H175" s="37"/>
      <c r="I175" s="116"/>
      <c r="J175" s="37"/>
      <c r="K175" s="37"/>
      <c r="L175" s="40"/>
      <c r="M175" s="208"/>
      <c r="N175" s="209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152</v>
      </c>
      <c r="AU175" s="18" t="s">
        <v>81</v>
      </c>
    </row>
    <row r="176" spans="1:65" s="13" customFormat="1">
      <c r="B176" s="210"/>
      <c r="C176" s="211"/>
      <c r="D176" s="206" t="s">
        <v>154</v>
      </c>
      <c r="E176" s="212" t="s">
        <v>19</v>
      </c>
      <c r="F176" s="213" t="s">
        <v>900</v>
      </c>
      <c r="G176" s="211"/>
      <c r="H176" s="214">
        <v>0.26400000000000001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154</v>
      </c>
      <c r="AU176" s="220" t="s">
        <v>81</v>
      </c>
      <c r="AV176" s="13" t="s">
        <v>81</v>
      </c>
      <c r="AW176" s="13" t="s">
        <v>34</v>
      </c>
      <c r="AX176" s="13" t="s">
        <v>79</v>
      </c>
      <c r="AY176" s="220" t="s">
        <v>143</v>
      </c>
    </row>
    <row r="177" spans="1:65" s="2" customFormat="1" ht="16.5" customHeight="1">
      <c r="A177" s="35"/>
      <c r="B177" s="36"/>
      <c r="C177" s="232" t="s">
        <v>302</v>
      </c>
      <c r="D177" s="232" t="s">
        <v>234</v>
      </c>
      <c r="E177" s="233" t="s">
        <v>901</v>
      </c>
      <c r="F177" s="234" t="s">
        <v>902</v>
      </c>
      <c r="G177" s="235" t="s">
        <v>174</v>
      </c>
      <c r="H177" s="236">
        <v>0.26900000000000002</v>
      </c>
      <c r="I177" s="237"/>
      <c r="J177" s="238">
        <f>ROUND(I177*H177,2)</f>
        <v>0</v>
      </c>
      <c r="K177" s="234" t="s">
        <v>149</v>
      </c>
      <c r="L177" s="239"/>
      <c r="M177" s="240" t="s">
        <v>19</v>
      </c>
      <c r="N177" s="241" t="s">
        <v>43</v>
      </c>
      <c r="O177" s="65"/>
      <c r="P177" s="202">
        <f>O177*H177</f>
        <v>0</v>
      </c>
      <c r="Q177" s="202">
        <v>2.3E-3</v>
      </c>
      <c r="R177" s="202">
        <f>Q177*H177</f>
        <v>6.1870000000000002E-4</v>
      </c>
      <c r="S177" s="202">
        <v>0</v>
      </c>
      <c r="T177" s="20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4" t="s">
        <v>330</v>
      </c>
      <c r="AT177" s="204" t="s">
        <v>234</v>
      </c>
      <c r="AU177" s="204" t="s">
        <v>81</v>
      </c>
      <c r="AY177" s="18" t="s">
        <v>143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8" t="s">
        <v>79</v>
      </c>
      <c r="BK177" s="205">
        <f>ROUND(I177*H177,2)</f>
        <v>0</v>
      </c>
      <c r="BL177" s="18" t="s">
        <v>239</v>
      </c>
      <c r="BM177" s="204" t="s">
        <v>903</v>
      </c>
    </row>
    <row r="178" spans="1:65" s="2" customFormat="1">
      <c r="A178" s="35"/>
      <c r="B178" s="36"/>
      <c r="C178" s="37"/>
      <c r="D178" s="206" t="s">
        <v>152</v>
      </c>
      <c r="E178" s="37"/>
      <c r="F178" s="207" t="s">
        <v>902</v>
      </c>
      <c r="G178" s="37"/>
      <c r="H178" s="37"/>
      <c r="I178" s="116"/>
      <c r="J178" s="37"/>
      <c r="K178" s="37"/>
      <c r="L178" s="40"/>
      <c r="M178" s="208"/>
      <c r="N178" s="209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152</v>
      </c>
      <c r="AU178" s="18" t="s">
        <v>81</v>
      </c>
    </row>
    <row r="179" spans="1:65" s="13" customFormat="1">
      <c r="B179" s="210"/>
      <c r="C179" s="211"/>
      <c r="D179" s="206" t="s">
        <v>154</v>
      </c>
      <c r="E179" s="212" t="s">
        <v>19</v>
      </c>
      <c r="F179" s="213" t="s">
        <v>900</v>
      </c>
      <c r="G179" s="211"/>
      <c r="H179" s="214">
        <v>0.26400000000000001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154</v>
      </c>
      <c r="AU179" s="220" t="s">
        <v>81</v>
      </c>
      <c r="AV179" s="13" t="s">
        <v>81</v>
      </c>
      <c r="AW179" s="13" t="s">
        <v>34</v>
      </c>
      <c r="AX179" s="13" t="s">
        <v>79</v>
      </c>
      <c r="AY179" s="220" t="s">
        <v>143</v>
      </c>
    </row>
    <row r="180" spans="1:65" s="13" customFormat="1">
      <c r="B180" s="210"/>
      <c r="C180" s="211"/>
      <c r="D180" s="206" t="s">
        <v>154</v>
      </c>
      <c r="E180" s="211"/>
      <c r="F180" s="213" t="s">
        <v>904</v>
      </c>
      <c r="G180" s="211"/>
      <c r="H180" s="214">
        <v>0.26900000000000002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154</v>
      </c>
      <c r="AU180" s="220" t="s">
        <v>81</v>
      </c>
      <c r="AV180" s="13" t="s">
        <v>81</v>
      </c>
      <c r="AW180" s="13" t="s">
        <v>4</v>
      </c>
      <c r="AX180" s="13" t="s">
        <v>79</v>
      </c>
      <c r="AY180" s="220" t="s">
        <v>143</v>
      </c>
    </row>
    <row r="181" spans="1:65" s="12" customFormat="1" ht="22.9" customHeight="1">
      <c r="B181" s="177"/>
      <c r="C181" s="178"/>
      <c r="D181" s="179" t="s">
        <v>71</v>
      </c>
      <c r="E181" s="191" t="s">
        <v>905</v>
      </c>
      <c r="F181" s="191" t="s">
        <v>906</v>
      </c>
      <c r="G181" s="178"/>
      <c r="H181" s="178"/>
      <c r="I181" s="181"/>
      <c r="J181" s="192">
        <f>BK181</f>
        <v>0</v>
      </c>
      <c r="K181" s="178"/>
      <c r="L181" s="183"/>
      <c r="M181" s="184"/>
      <c r="N181" s="185"/>
      <c r="O181" s="185"/>
      <c r="P181" s="186">
        <f>SUM(P182:P187)</f>
        <v>0</v>
      </c>
      <c r="Q181" s="185"/>
      <c r="R181" s="186">
        <f>SUM(R182:R187)</f>
        <v>4.2479999999999997E-2</v>
      </c>
      <c r="S181" s="185"/>
      <c r="T181" s="187">
        <f>SUM(T182:T187)</f>
        <v>0</v>
      </c>
      <c r="AR181" s="188" t="s">
        <v>81</v>
      </c>
      <c r="AT181" s="189" t="s">
        <v>71</v>
      </c>
      <c r="AU181" s="189" t="s">
        <v>79</v>
      </c>
      <c r="AY181" s="188" t="s">
        <v>143</v>
      </c>
      <c r="BK181" s="190">
        <f>SUM(BK182:BK187)</f>
        <v>0</v>
      </c>
    </row>
    <row r="182" spans="1:65" s="2" customFormat="1" ht="16.5" customHeight="1">
      <c r="A182" s="35"/>
      <c r="B182" s="36"/>
      <c r="C182" s="193" t="s">
        <v>307</v>
      </c>
      <c r="D182" s="193" t="s">
        <v>145</v>
      </c>
      <c r="E182" s="194" t="s">
        <v>907</v>
      </c>
      <c r="F182" s="195" t="s">
        <v>908</v>
      </c>
      <c r="G182" s="196" t="s">
        <v>174</v>
      </c>
      <c r="H182" s="197">
        <v>18</v>
      </c>
      <c r="I182" s="198"/>
      <c r="J182" s="199">
        <f>ROUND(I182*H182,2)</f>
        <v>0</v>
      </c>
      <c r="K182" s="195" t="s">
        <v>149</v>
      </c>
      <c r="L182" s="40"/>
      <c r="M182" s="200" t="s">
        <v>19</v>
      </c>
      <c r="N182" s="201" t="s">
        <v>43</v>
      </c>
      <c r="O182" s="65"/>
      <c r="P182" s="202">
        <f>O182*H182</f>
        <v>0</v>
      </c>
      <c r="Q182" s="202">
        <v>1.5E-3</v>
      </c>
      <c r="R182" s="202">
        <f>Q182*H182</f>
        <v>2.7E-2</v>
      </c>
      <c r="S182" s="202">
        <v>0</v>
      </c>
      <c r="T182" s="20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4" t="s">
        <v>239</v>
      </c>
      <c r="AT182" s="204" t="s">
        <v>145</v>
      </c>
      <c r="AU182" s="204" t="s">
        <v>81</v>
      </c>
      <c r="AY182" s="18" t="s">
        <v>143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8" t="s">
        <v>79</v>
      </c>
      <c r="BK182" s="205">
        <f>ROUND(I182*H182,2)</f>
        <v>0</v>
      </c>
      <c r="BL182" s="18" t="s">
        <v>239</v>
      </c>
      <c r="BM182" s="204" t="s">
        <v>909</v>
      </c>
    </row>
    <row r="183" spans="1:65" s="2" customFormat="1">
      <c r="A183" s="35"/>
      <c r="B183" s="36"/>
      <c r="C183" s="37"/>
      <c r="D183" s="206" t="s">
        <v>152</v>
      </c>
      <c r="E183" s="37"/>
      <c r="F183" s="207" t="s">
        <v>910</v>
      </c>
      <c r="G183" s="37"/>
      <c r="H183" s="37"/>
      <c r="I183" s="116"/>
      <c r="J183" s="37"/>
      <c r="K183" s="37"/>
      <c r="L183" s="40"/>
      <c r="M183" s="208"/>
      <c r="N183" s="209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152</v>
      </c>
      <c r="AU183" s="18" t="s">
        <v>81</v>
      </c>
    </row>
    <row r="184" spans="1:65" s="2" customFormat="1" ht="21.75" customHeight="1">
      <c r="A184" s="35"/>
      <c r="B184" s="36"/>
      <c r="C184" s="193" t="s">
        <v>312</v>
      </c>
      <c r="D184" s="193" t="s">
        <v>145</v>
      </c>
      <c r="E184" s="194" t="s">
        <v>911</v>
      </c>
      <c r="F184" s="195" t="s">
        <v>912</v>
      </c>
      <c r="G184" s="196" t="s">
        <v>174</v>
      </c>
      <c r="H184" s="197">
        <v>18</v>
      </c>
      <c r="I184" s="198"/>
      <c r="J184" s="199">
        <f>ROUND(I184*H184,2)</f>
        <v>0</v>
      </c>
      <c r="K184" s="195" t="s">
        <v>149</v>
      </c>
      <c r="L184" s="40"/>
      <c r="M184" s="200" t="s">
        <v>19</v>
      </c>
      <c r="N184" s="201" t="s">
        <v>43</v>
      </c>
      <c r="O184" s="65"/>
      <c r="P184" s="202">
        <f>O184*H184</f>
        <v>0</v>
      </c>
      <c r="Q184" s="202">
        <v>1.3999999999999999E-4</v>
      </c>
      <c r="R184" s="202">
        <f>Q184*H184</f>
        <v>2.5199999999999997E-3</v>
      </c>
      <c r="S184" s="202">
        <v>0</v>
      </c>
      <c r="T184" s="20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4" t="s">
        <v>239</v>
      </c>
      <c r="AT184" s="204" t="s">
        <v>145</v>
      </c>
      <c r="AU184" s="204" t="s">
        <v>81</v>
      </c>
      <c r="AY184" s="18" t="s">
        <v>143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8" t="s">
        <v>79</v>
      </c>
      <c r="BK184" s="205">
        <f>ROUND(I184*H184,2)</f>
        <v>0</v>
      </c>
      <c r="BL184" s="18" t="s">
        <v>239</v>
      </c>
      <c r="BM184" s="204" t="s">
        <v>913</v>
      </c>
    </row>
    <row r="185" spans="1:65" s="2" customFormat="1" ht="19.5">
      <c r="A185" s="35"/>
      <c r="B185" s="36"/>
      <c r="C185" s="37"/>
      <c r="D185" s="206" t="s">
        <v>152</v>
      </c>
      <c r="E185" s="37"/>
      <c r="F185" s="207" t="s">
        <v>914</v>
      </c>
      <c r="G185" s="37"/>
      <c r="H185" s="37"/>
      <c r="I185" s="116"/>
      <c r="J185" s="37"/>
      <c r="K185" s="37"/>
      <c r="L185" s="40"/>
      <c r="M185" s="208"/>
      <c r="N185" s="209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152</v>
      </c>
      <c r="AU185" s="18" t="s">
        <v>81</v>
      </c>
    </row>
    <row r="186" spans="1:65" s="2" customFormat="1" ht="21.75" customHeight="1">
      <c r="A186" s="35"/>
      <c r="B186" s="36"/>
      <c r="C186" s="193" t="s">
        <v>318</v>
      </c>
      <c r="D186" s="193" t="s">
        <v>145</v>
      </c>
      <c r="E186" s="194" t="s">
        <v>915</v>
      </c>
      <c r="F186" s="195" t="s">
        <v>916</v>
      </c>
      <c r="G186" s="196" t="s">
        <v>174</v>
      </c>
      <c r="H186" s="197">
        <v>18</v>
      </c>
      <c r="I186" s="198"/>
      <c r="J186" s="199">
        <f>ROUND(I186*H186,2)</f>
        <v>0</v>
      </c>
      <c r="K186" s="195" t="s">
        <v>149</v>
      </c>
      <c r="L186" s="40"/>
      <c r="M186" s="200" t="s">
        <v>19</v>
      </c>
      <c r="N186" s="201" t="s">
        <v>43</v>
      </c>
      <c r="O186" s="65"/>
      <c r="P186" s="202">
        <f>O186*H186</f>
        <v>0</v>
      </c>
      <c r="Q186" s="202">
        <v>7.2000000000000005E-4</v>
      </c>
      <c r="R186" s="202">
        <f>Q186*H186</f>
        <v>1.2960000000000001E-2</v>
      </c>
      <c r="S186" s="202">
        <v>0</v>
      </c>
      <c r="T186" s="20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4" t="s">
        <v>239</v>
      </c>
      <c r="AT186" s="204" t="s">
        <v>145</v>
      </c>
      <c r="AU186" s="204" t="s">
        <v>81</v>
      </c>
      <c r="AY186" s="18" t="s">
        <v>143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8" t="s">
        <v>79</v>
      </c>
      <c r="BK186" s="205">
        <f>ROUND(I186*H186,2)</f>
        <v>0</v>
      </c>
      <c r="BL186" s="18" t="s">
        <v>239</v>
      </c>
      <c r="BM186" s="204" t="s">
        <v>917</v>
      </c>
    </row>
    <row r="187" spans="1:65" s="2" customFormat="1" ht="29.25">
      <c r="A187" s="35"/>
      <c r="B187" s="36"/>
      <c r="C187" s="37"/>
      <c r="D187" s="206" t="s">
        <v>152</v>
      </c>
      <c r="E187" s="37"/>
      <c r="F187" s="207" t="s">
        <v>918</v>
      </c>
      <c r="G187" s="37"/>
      <c r="H187" s="37"/>
      <c r="I187" s="116"/>
      <c r="J187" s="37"/>
      <c r="K187" s="37"/>
      <c r="L187" s="40"/>
      <c r="M187" s="253"/>
      <c r="N187" s="254"/>
      <c r="O187" s="255"/>
      <c r="P187" s="255"/>
      <c r="Q187" s="255"/>
      <c r="R187" s="255"/>
      <c r="S187" s="255"/>
      <c r="T187" s="25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152</v>
      </c>
      <c r="AU187" s="18" t="s">
        <v>81</v>
      </c>
    </row>
    <row r="188" spans="1:65" s="2" customFormat="1" ht="6.95" customHeight="1">
      <c r="A188" s="35"/>
      <c r="B188" s="48"/>
      <c r="C188" s="49"/>
      <c r="D188" s="49"/>
      <c r="E188" s="49"/>
      <c r="F188" s="49"/>
      <c r="G188" s="49"/>
      <c r="H188" s="49"/>
      <c r="I188" s="143"/>
      <c r="J188" s="49"/>
      <c r="K188" s="49"/>
      <c r="L188" s="40"/>
      <c r="M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</row>
  </sheetData>
  <sheetProtection algorithmName="SHA-512" hashValue="YyU3IWvB97tAALKsLYoJShhdM/jpNu60zFGYntrpXQeJjoJ8w7T+mAKorh81APOLJOTBNQRJPjVGJucWYAtaeg==" saltValue="UER4xcl7ujKi3J+64bFnHLu96pZHaLuBfbo7914ioeHIRG1AyLm0W58wRvlEjUnruEKxYmnrjMxIT/0RiSUs6w==" spinCount="100000" sheet="1" objects="1" scenarios="1" formatColumns="0" formatRows="0" autoFilter="0"/>
  <autoFilter ref="C94:K187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9.6640625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8" t="s">
        <v>102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81</v>
      </c>
    </row>
    <row r="4" spans="1:46" s="1" customFormat="1" ht="24.95" customHeight="1">
      <c r="B4" s="21"/>
      <c r="D4" s="113" t="s">
        <v>106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23.25" customHeight="1">
      <c r="B7" s="21"/>
      <c r="E7" s="382" t="str">
        <f>'Rekapitulace stavby'!K6</f>
        <v>Výdejna stravy- Králíček - Stavební úpravy obj.čp1035 na pozemku č.st.77, kú Nové  Město nad Met- etapa 1</v>
      </c>
      <c r="F7" s="383"/>
      <c r="G7" s="383"/>
      <c r="H7" s="383"/>
      <c r="I7" s="109"/>
      <c r="L7" s="21"/>
    </row>
    <row r="8" spans="1:46" s="1" customFormat="1" ht="12" customHeight="1">
      <c r="B8" s="21"/>
      <c r="D8" s="115" t="s">
        <v>107</v>
      </c>
      <c r="I8" s="109"/>
      <c r="L8" s="21"/>
    </row>
    <row r="9" spans="1:46" s="2" customFormat="1" ht="16.5" customHeight="1">
      <c r="A9" s="35"/>
      <c r="B9" s="40"/>
      <c r="C9" s="35"/>
      <c r="D9" s="35"/>
      <c r="E9" s="382" t="s">
        <v>796</v>
      </c>
      <c r="F9" s="384"/>
      <c r="G9" s="384"/>
      <c r="H9" s="384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5" t="s">
        <v>109</v>
      </c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85" t="s">
        <v>919</v>
      </c>
      <c r="F11" s="384"/>
      <c r="G11" s="384"/>
      <c r="H11" s="384"/>
      <c r="I11" s="116"/>
      <c r="J11" s="35"/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116"/>
      <c r="J12" s="35"/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5" t="s">
        <v>18</v>
      </c>
      <c r="E13" s="35"/>
      <c r="F13" s="104" t="s">
        <v>19</v>
      </c>
      <c r="G13" s="35"/>
      <c r="H13" s="35"/>
      <c r="I13" s="118" t="s">
        <v>20</v>
      </c>
      <c r="J13" s="104" t="s">
        <v>19</v>
      </c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21</v>
      </c>
      <c r="E14" s="35"/>
      <c r="F14" s="104" t="s">
        <v>22</v>
      </c>
      <c r="G14" s="35"/>
      <c r="H14" s="35"/>
      <c r="I14" s="118" t="s">
        <v>23</v>
      </c>
      <c r="J14" s="119" t="str">
        <f>'Rekapitulace stavby'!AN8</f>
        <v>22. 5. 2020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116"/>
      <c r="J15" s="35"/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5" t="s">
        <v>25</v>
      </c>
      <c r="E16" s="35"/>
      <c r="F16" s="35"/>
      <c r="G16" s="35"/>
      <c r="H16" s="35"/>
      <c r="I16" s="118" t="s">
        <v>26</v>
      </c>
      <c r="J16" s="104" t="s">
        <v>19</v>
      </c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8" t="s">
        <v>28</v>
      </c>
      <c r="J17" s="104" t="s">
        <v>19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116"/>
      <c r="J18" s="35"/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5" t="s">
        <v>29</v>
      </c>
      <c r="E19" s="35"/>
      <c r="F19" s="35"/>
      <c r="G19" s="35"/>
      <c r="H19" s="35"/>
      <c r="I19" s="118" t="s">
        <v>26</v>
      </c>
      <c r="J19" s="31" t="str">
        <f>'Rekapitulace stavby'!AN13</f>
        <v>Vyplň údaj</v>
      </c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86" t="str">
        <f>'Rekapitulace stavby'!E14</f>
        <v>Vyplň údaj</v>
      </c>
      <c r="F20" s="387"/>
      <c r="G20" s="387"/>
      <c r="H20" s="387"/>
      <c r="I20" s="118" t="s">
        <v>28</v>
      </c>
      <c r="J20" s="31" t="str">
        <f>'Rekapitulace stavby'!AN14</f>
        <v>Vyplň údaj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116"/>
      <c r="J21" s="35"/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5" t="s">
        <v>31</v>
      </c>
      <c r="E22" s="35"/>
      <c r="F22" s="35"/>
      <c r="G22" s="35"/>
      <c r="H22" s="35"/>
      <c r="I22" s="118" t="s">
        <v>26</v>
      </c>
      <c r="J22" s="104" t="s">
        <v>32</v>
      </c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33</v>
      </c>
      <c r="F23" s="35"/>
      <c r="G23" s="35"/>
      <c r="H23" s="35"/>
      <c r="I23" s="118" t="s">
        <v>28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116"/>
      <c r="J24" s="35"/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5" t="s">
        <v>35</v>
      </c>
      <c r="E25" s="35"/>
      <c r="F25" s="35"/>
      <c r="G25" s="35"/>
      <c r="H25" s="35"/>
      <c r="I25" s="118" t="s">
        <v>26</v>
      </c>
      <c r="J25" s="104" t="s">
        <v>19</v>
      </c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33</v>
      </c>
      <c r="F26" s="35"/>
      <c r="G26" s="35"/>
      <c r="H26" s="35"/>
      <c r="I26" s="118" t="s">
        <v>28</v>
      </c>
      <c r="J26" s="104" t="s">
        <v>19</v>
      </c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116"/>
      <c r="J27" s="35"/>
      <c r="K27" s="35"/>
      <c r="L27" s="117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5" t="s">
        <v>36</v>
      </c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83.25" customHeight="1">
      <c r="A29" s="120"/>
      <c r="B29" s="121"/>
      <c r="C29" s="120"/>
      <c r="D29" s="120"/>
      <c r="E29" s="388" t="s">
        <v>111</v>
      </c>
      <c r="F29" s="388"/>
      <c r="G29" s="388"/>
      <c r="H29" s="388"/>
      <c r="I29" s="122"/>
      <c r="J29" s="120"/>
      <c r="K29" s="120"/>
      <c r="L29" s="123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116"/>
      <c r="J30" s="35"/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38</v>
      </c>
      <c r="E32" s="35"/>
      <c r="F32" s="35"/>
      <c r="G32" s="35"/>
      <c r="H32" s="35"/>
      <c r="I32" s="116"/>
      <c r="J32" s="127">
        <f>ROUND(J87, 2)</f>
        <v>0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4"/>
      <c r="E33" s="124"/>
      <c r="F33" s="124"/>
      <c r="G33" s="124"/>
      <c r="H33" s="124"/>
      <c r="I33" s="125"/>
      <c r="J33" s="124"/>
      <c r="K33" s="124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40</v>
      </c>
      <c r="G34" s="35"/>
      <c r="H34" s="35"/>
      <c r="I34" s="129" t="s">
        <v>39</v>
      </c>
      <c r="J34" s="128" t="s">
        <v>41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30" t="s">
        <v>42</v>
      </c>
      <c r="E35" s="115" t="s">
        <v>43</v>
      </c>
      <c r="F35" s="131">
        <f>ROUND((SUM(BE87:BE91)),  2)</f>
        <v>0</v>
      </c>
      <c r="G35" s="35"/>
      <c r="H35" s="35"/>
      <c r="I35" s="132">
        <v>0.21</v>
      </c>
      <c r="J35" s="131">
        <f>ROUND(((SUM(BE87:BE91))*I35),  2)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5" t="s">
        <v>44</v>
      </c>
      <c r="F36" s="131">
        <f>ROUND((SUM(BF87:BF91)),  2)</f>
        <v>0</v>
      </c>
      <c r="G36" s="35"/>
      <c r="H36" s="35"/>
      <c r="I36" s="132">
        <v>0.15</v>
      </c>
      <c r="J36" s="131">
        <f>ROUND(((SUM(BF87:BF91))*I36),  2)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45</v>
      </c>
      <c r="F37" s="131">
        <f>ROUND((SUM(BG87:BG91)),  2)</f>
        <v>0</v>
      </c>
      <c r="G37" s="35"/>
      <c r="H37" s="35"/>
      <c r="I37" s="132">
        <v>0.21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5" t="s">
        <v>46</v>
      </c>
      <c r="F38" s="131">
        <f>ROUND((SUM(BH87:BH91)),  2)</f>
        <v>0</v>
      </c>
      <c r="G38" s="35"/>
      <c r="H38" s="35"/>
      <c r="I38" s="132">
        <v>0.15</v>
      </c>
      <c r="J38" s="131">
        <f>0</f>
        <v>0</v>
      </c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5" t="s">
        <v>47</v>
      </c>
      <c r="F39" s="131">
        <f>ROUND((SUM(BI87:BI91)),  2)</f>
        <v>0</v>
      </c>
      <c r="G39" s="35"/>
      <c r="H39" s="35"/>
      <c r="I39" s="132">
        <v>0</v>
      </c>
      <c r="J39" s="131">
        <f>0</f>
        <v>0</v>
      </c>
      <c r="K39" s="35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3"/>
      <c r="D41" s="134" t="s">
        <v>48</v>
      </c>
      <c r="E41" s="135"/>
      <c r="F41" s="135"/>
      <c r="G41" s="136" t="s">
        <v>49</v>
      </c>
      <c r="H41" s="137" t="s">
        <v>50</v>
      </c>
      <c r="I41" s="138"/>
      <c r="J41" s="139">
        <f>SUM(J32:J39)</f>
        <v>0</v>
      </c>
      <c r="K41" s="140"/>
      <c r="L41" s="117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41"/>
      <c r="C42" s="142"/>
      <c r="D42" s="142"/>
      <c r="E42" s="142"/>
      <c r="F42" s="142"/>
      <c r="G42" s="142"/>
      <c r="H42" s="142"/>
      <c r="I42" s="143"/>
      <c r="J42" s="142"/>
      <c r="K42" s="142"/>
      <c r="L42" s="117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44"/>
      <c r="C46" s="145"/>
      <c r="D46" s="145"/>
      <c r="E46" s="145"/>
      <c r="F46" s="145"/>
      <c r="G46" s="145"/>
      <c r="H46" s="145"/>
      <c r="I46" s="146"/>
      <c r="J46" s="145"/>
      <c r="K46" s="145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112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23.25" customHeight="1">
      <c r="A50" s="35"/>
      <c r="B50" s="36"/>
      <c r="C50" s="37"/>
      <c r="D50" s="37"/>
      <c r="E50" s="380" t="str">
        <f>E7</f>
        <v>Výdejna stravy- Králíček - Stavební úpravy obj.čp1035 na pozemku č.st.77, kú Nové  Město nad Met- etapa 1</v>
      </c>
      <c r="F50" s="381"/>
      <c r="G50" s="381"/>
      <c r="H50" s="381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107</v>
      </c>
      <c r="D51" s="23"/>
      <c r="E51" s="23"/>
      <c r="F51" s="23"/>
      <c r="G51" s="23"/>
      <c r="H51" s="23"/>
      <c r="I51" s="109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80" t="s">
        <v>796</v>
      </c>
      <c r="F52" s="379"/>
      <c r="G52" s="379"/>
      <c r="H52" s="379"/>
      <c r="I52" s="116"/>
      <c r="J52" s="37"/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109</v>
      </c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58" t="str">
        <f>E11</f>
        <v>SO 03-D.1.4 EL - část elektroinstalace</v>
      </c>
      <c r="F54" s="379"/>
      <c r="G54" s="379"/>
      <c r="H54" s="379"/>
      <c r="I54" s="116"/>
      <c r="J54" s="37"/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116"/>
      <c r="J55" s="37"/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Nové  Město nad Met</v>
      </c>
      <c r="G56" s="37"/>
      <c r="H56" s="37"/>
      <c r="I56" s="118" t="s">
        <v>23</v>
      </c>
      <c r="J56" s="60" t="str">
        <f>IF(J14="","",J14)</f>
        <v>22. 5. 2020</v>
      </c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116"/>
      <c r="J57" s="37"/>
      <c r="K57" s="37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SŠ a ZŠ ú Nové  Město nad Met</v>
      </c>
      <c r="G58" s="37"/>
      <c r="H58" s="37"/>
      <c r="I58" s="118" t="s">
        <v>31</v>
      </c>
      <c r="J58" s="33" t="str">
        <f>E23</f>
        <v xml:space="preserve">Ing. Marcela Kalužná </v>
      </c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118" t="s">
        <v>35</v>
      </c>
      <c r="J59" s="33" t="str">
        <f>E26</f>
        <v xml:space="preserve">Ing. Marcela Kalužná 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116"/>
      <c r="J60" s="37"/>
      <c r="K60" s="37"/>
      <c r="L60" s="117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47" t="s">
        <v>113</v>
      </c>
      <c r="D61" s="148"/>
      <c r="E61" s="148"/>
      <c r="F61" s="148"/>
      <c r="G61" s="148"/>
      <c r="H61" s="148"/>
      <c r="I61" s="149"/>
      <c r="J61" s="150" t="s">
        <v>114</v>
      </c>
      <c r="K61" s="148"/>
      <c r="L61" s="11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116"/>
      <c r="J62" s="37"/>
      <c r="K62" s="37"/>
      <c r="L62" s="11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51" t="s">
        <v>70</v>
      </c>
      <c r="D63" s="37"/>
      <c r="E63" s="37"/>
      <c r="F63" s="37"/>
      <c r="G63" s="37"/>
      <c r="H63" s="37"/>
      <c r="I63" s="116"/>
      <c r="J63" s="78">
        <f>J87</f>
        <v>0</v>
      </c>
      <c r="K63" s="37"/>
      <c r="L63" s="11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115</v>
      </c>
    </row>
    <row r="64" spans="1:47" s="9" customFormat="1" ht="24.95" customHeight="1">
      <c r="B64" s="152"/>
      <c r="C64" s="153"/>
      <c r="D64" s="154" t="s">
        <v>126</v>
      </c>
      <c r="E64" s="155"/>
      <c r="F64" s="155"/>
      <c r="G64" s="155"/>
      <c r="H64" s="155"/>
      <c r="I64" s="156"/>
      <c r="J64" s="157">
        <f>J88</f>
        <v>0</v>
      </c>
      <c r="K64" s="153"/>
      <c r="L64" s="158"/>
    </row>
    <row r="65" spans="1:31" s="10" customFormat="1" ht="19.899999999999999" customHeight="1">
      <c r="B65" s="159"/>
      <c r="C65" s="98"/>
      <c r="D65" s="160" t="s">
        <v>920</v>
      </c>
      <c r="E65" s="161"/>
      <c r="F65" s="161"/>
      <c r="G65" s="161"/>
      <c r="H65" s="161"/>
      <c r="I65" s="162"/>
      <c r="J65" s="163">
        <f>J89</f>
        <v>0</v>
      </c>
      <c r="K65" s="98"/>
      <c r="L65" s="164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116"/>
      <c r="J66" s="37"/>
      <c r="K66" s="37"/>
      <c r="L66" s="11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143"/>
      <c r="J67" s="49"/>
      <c r="K67" s="49"/>
      <c r="L67" s="11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146"/>
      <c r="J71" s="51"/>
      <c r="K71" s="51"/>
      <c r="L71" s="11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128</v>
      </c>
      <c r="D72" s="37"/>
      <c r="E72" s="37"/>
      <c r="F72" s="37"/>
      <c r="G72" s="37"/>
      <c r="H72" s="37"/>
      <c r="I72" s="116"/>
      <c r="J72" s="37"/>
      <c r="K72" s="37"/>
      <c r="L72" s="11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116"/>
      <c r="J73" s="37"/>
      <c r="K73" s="37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3.25" customHeight="1">
      <c r="A75" s="35"/>
      <c r="B75" s="36"/>
      <c r="C75" s="37"/>
      <c r="D75" s="37"/>
      <c r="E75" s="380" t="str">
        <f>E7</f>
        <v>Výdejna stravy- Králíček - Stavební úpravy obj.čp1035 na pozemku č.st.77, kú Nové  Město nad Met- etapa 1</v>
      </c>
      <c r="F75" s="381"/>
      <c r="G75" s="381"/>
      <c r="H75" s="381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1" customFormat="1" ht="12" customHeight="1">
      <c r="B76" s="22"/>
      <c r="C76" s="30" t="s">
        <v>107</v>
      </c>
      <c r="D76" s="23"/>
      <c r="E76" s="23"/>
      <c r="F76" s="23"/>
      <c r="G76" s="23"/>
      <c r="H76" s="23"/>
      <c r="I76" s="109"/>
      <c r="J76" s="23"/>
      <c r="K76" s="23"/>
      <c r="L76" s="21"/>
    </row>
    <row r="77" spans="1:31" s="2" customFormat="1" ht="16.5" customHeight="1">
      <c r="A77" s="35"/>
      <c r="B77" s="36"/>
      <c r="C77" s="37"/>
      <c r="D77" s="37"/>
      <c r="E77" s="380" t="s">
        <v>796</v>
      </c>
      <c r="F77" s="379"/>
      <c r="G77" s="379"/>
      <c r="H77" s="379"/>
      <c r="I77" s="116"/>
      <c r="J77" s="37"/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109</v>
      </c>
      <c r="D78" s="37"/>
      <c r="E78" s="37"/>
      <c r="F78" s="37"/>
      <c r="G78" s="37"/>
      <c r="H78" s="37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6.5" customHeight="1">
      <c r="A79" s="35"/>
      <c r="B79" s="36"/>
      <c r="C79" s="37"/>
      <c r="D79" s="37"/>
      <c r="E79" s="358" t="str">
        <f>E11</f>
        <v>SO 03-D.1.4 EL - část elektroinstalace</v>
      </c>
      <c r="F79" s="379"/>
      <c r="G79" s="379"/>
      <c r="H79" s="379"/>
      <c r="I79" s="116"/>
      <c r="J79" s="37"/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116"/>
      <c r="J80" s="37"/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21</v>
      </c>
      <c r="D81" s="37"/>
      <c r="E81" s="37"/>
      <c r="F81" s="28" t="str">
        <f>F14</f>
        <v xml:space="preserve"> Nové  Město nad Met</v>
      </c>
      <c r="G81" s="37"/>
      <c r="H81" s="37"/>
      <c r="I81" s="118" t="s">
        <v>23</v>
      </c>
      <c r="J81" s="60" t="str">
        <f>IF(J14="","",J14)</f>
        <v>22. 5. 2020</v>
      </c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116"/>
      <c r="J82" s="37"/>
      <c r="K82" s="37"/>
      <c r="L82" s="11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25.7" customHeight="1">
      <c r="A83" s="35"/>
      <c r="B83" s="36"/>
      <c r="C83" s="30" t="s">
        <v>25</v>
      </c>
      <c r="D83" s="37"/>
      <c r="E83" s="37"/>
      <c r="F83" s="28" t="str">
        <f>E17</f>
        <v>SŠ a ZŠ ú Nové  Město nad Met</v>
      </c>
      <c r="G83" s="37"/>
      <c r="H83" s="37"/>
      <c r="I83" s="118" t="s">
        <v>31</v>
      </c>
      <c r="J83" s="33" t="str">
        <f>E23</f>
        <v xml:space="preserve">Ing. Marcela Kalužná </v>
      </c>
      <c r="K83" s="37"/>
      <c r="L83" s="11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29</v>
      </c>
      <c r="D84" s="37"/>
      <c r="E84" s="37"/>
      <c r="F84" s="28" t="str">
        <f>IF(E20="","",E20)</f>
        <v>Vyplň údaj</v>
      </c>
      <c r="G84" s="37"/>
      <c r="H84" s="37"/>
      <c r="I84" s="118" t="s">
        <v>35</v>
      </c>
      <c r="J84" s="33" t="str">
        <f>E26</f>
        <v xml:space="preserve">Ing. Marcela Kalužná </v>
      </c>
      <c r="K84" s="37"/>
      <c r="L84" s="11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0.35" customHeight="1">
      <c r="A85" s="35"/>
      <c r="B85" s="36"/>
      <c r="C85" s="37"/>
      <c r="D85" s="37"/>
      <c r="E85" s="37"/>
      <c r="F85" s="37"/>
      <c r="G85" s="37"/>
      <c r="H85" s="37"/>
      <c r="I85" s="116"/>
      <c r="J85" s="37"/>
      <c r="K85" s="37"/>
      <c r="L85" s="11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11" customFormat="1" ht="29.25" customHeight="1">
      <c r="A86" s="165"/>
      <c r="B86" s="166"/>
      <c r="C86" s="167" t="s">
        <v>129</v>
      </c>
      <c r="D86" s="168" t="s">
        <v>57</v>
      </c>
      <c r="E86" s="168" t="s">
        <v>53</v>
      </c>
      <c r="F86" s="168" t="s">
        <v>54</v>
      </c>
      <c r="G86" s="168" t="s">
        <v>130</v>
      </c>
      <c r="H86" s="168" t="s">
        <v>131</v>
      </c>
      <c r="I86" s="169" t="s">
        <v>132</v>
      </c>
      <c r="J86" s="168" t="s">
        <v>114</v>
      </c>
      <c r="K86" s="170" t="s">
        <v>133</v>
      </c>
      <c r="L86" s="171"/>
      <c r="M86" s="69" t="s">
        <v>19</v>
      </c>
      <c r="N86" s="70" t="s">
        <v>42</v>
      </c>
      <c r="O86" s="70" t="s">
        <v>134</v>
      </c>
      <c r="P86" s="70" t="s">
        <v>135</v>
      </c>
      <c r="Q86" s="70" t="s">
        <v>136</v>
      </c>
      <c r="R86" s="70" t="s">
        <v>137</v>
      </c>
      <c r="S86" s="70" t="s">
        <v>138</v>
      </c>
      <c r="T86" s="71" t="s">
        <v>139</v>
      </c>
      <c r="U86" s="165"/>
      <c r="V86" s="165"/>
      <c r="W86" s="165"/>
      <c r="X86" s="165"/>
      <c r="Y86" s="165"/>
      <c r="Z86" s="165"/>
      <c r="AA86" s="165"/>
      <c r="AB86" s="165"/>
      <c r="AC86" s="165"/>
      <c r="AD86" s="165"/>
      <c r="AE86" s="165"/>
    </row>
    <row r="87" spans="1:65" s="2" customFormat="1" ht="22.9" customHeight="1">
      <c r="A87" s="35"/>
      <c r="B87" s="36"/>
      <c r="C87" s="76" t="s">
        <v>140</v>
      </c>
      <c r="D87" s="37"/>
      <c r="E87" s="37"/>
      <c r="F87" s="37"/>
      <c r="G87" s="37"/>
      <c r="H87" s="37"/>
      <c r="I87" s="116"/>
      <c r="J87" s="172">
        <f>BK87</f>
        <v>0</v>
      </c>
      <c r="K87" s="37"/>
      <c r="L87" s="40"/>
      <c r="M87" s="72"/>
      <c r="N87" s="173"/>
      <c r="O87" s="73"/>
      <c r="P87" s="174">
        <f>P88</f>
        <v>0</v>
      </c>
      <c r="Q87" s="73"/>
      <c r="R87" s="174">
        <f>R88</f>
        <v>0</v>
      </c>
      <c r="S87" s="73"/>
      <c r="T87" s="175">
        <f>T88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71</v>
      </c>
      <c r="AU87" s="18" t="s">
        <v>115</v>
      </c>
      <c r="BK87" s="176">
        <f>BK88</f>
        <v>0</v>
      </c>
    </row>
    <row r="88" spans="1:65" s="12" customFormat="1" ht="25.9" customHeight="1">
      <c r="B88" s="177"/>
      <c r="C88" s="178"/>
      <c r="D88" s="179" t="s">
        <v>71</v>
      </c>
      <c r="E88" s="180" t="s">
        <v>375</v>
      </c>
      <c r="F88" s="180" t="s">
        <v>376</v>
      </c>
      <c r="G88" s="178"/>
      <c r="H88" s="178"/>
      <c r="I88" s="181"/>
      <c r="J88" s="182">
        <f>BK88</f>
        <v>0</v>
      </c>
      <c r="K88" s="178"/>
      <c r="L88" s="183"/>
      <c r="M88" s="184"/>
      <c r="N88" s="185"/>
      <c r="O88" s="185"/>
      <c r="P88" s="186">
        <f>P89</f>
        <v>0</v>
      </c>
      <c r="Q88" s="185"/>
      <c r="R88" s="186">
        <f>R89</f>
        <v>0</v>
      </c>
      <c r="S88" s="185"/>
      <c r="T88" s="187">
        <f>T89</f>
        <v>0</v>
      </c>
      <c r="AR88" s="188" t="s">
        <v>81</v>
      </c>
      <c r="AT88" s="189" t="s">
        <v>71</v>
      </c>
      <c r="AU88" s="189" t="s">
        <v>72</v>
      </c>
      <c r="AY88" s="188" t="s">
        <v>143</v>
      </c>
      <c r="BK88" s="190">
        <f>BK89</f>
        <v>0</v>
      </c>
    </row>
    <row r="89" spans="1:65" s="12" customFormat="1" ht="22.9" customHeight="1">
      <c r="B89" s="177"/>
      <c r="C89" s="178"/>
      <c r="D89" s="179" t="s">
        <v>71</v>
      </c>
      <c r="E89" s="191" t="s">
        <v>921</v>
      </c>
      <c r="F89" s="191" t="s">
        <v>922</v>
      </c>
      <c r="G89" s="178"/>
      <c r="H89" s="178"/>
      <c r="I89" s="181"/>
      <c r="J89" s="192">
        <f>BK89</f>
        <v>0</v>
      </c>
      <c r="K89" s="178"/>
      <c r="L89" s="183"/>
      <c r="M89" s="184"/>
      <c r="N89" s="185"/>
      <c r="O89" s="185"/>
      <c r="P89" s="186">
        <f>SUM(P90:P91)</f>
        <v>0</v>
      </c>
      <c r="Q89" s="185"/>
      <c r="R89" s="186">
        <f>SUM(R90:R91)</f>
        <v>0</v>
      </c>
      <c r="S89" s="185"/>
      <c r="T89" s="187">
        <f>SUM(T90:T91)</f>
        <v>0</v>
      </c>
      <c r="AR89" s="188" t="s">
        <v>81</v>
      </c>
      <c r="AT89" s="189" t="s">
        <v>71</v>
      </c>
      <c r="AU89" s="189" t="s">
        <v>79</v>
      </c>
      <c r="AY89" s="188" t="s">
        <v>143</v>
      </c>
      <c r="BK89" s="190">
        <f>SUM(BK90:BK91)</f>
        <v>0</v>
      </c>
    </row>
    <row r="90" spans="1:65" s="2" customFormat="1" ht="21.75" customHeight="1">
      <c r="A90" s="35"/>
      <c r="B90" s="36"/>
      <c r="C90" s="193" t="s">
        <v>79</v>
      </c>
      <c r="D90" s="193" t="s">
        <v>145</v>
      </c>
      <c r="E90" s="194" t="s">
        <v>923</v>
      </c>
      <c r="F90" s="195" t="s">
        <v>924</v>
      </c>
      <c r="G90" s="196" t="s">
        <v>925</v>
      </c>
      <c r="H90" s="197">
        <v>1</v>
      </c>
      <c r="I90" s="198"/>
      <c r="J90" s="199">
        <f>ROUND(I90*H90,2)</f>
        <v>0</v>
      </c>
      <c r="K90" s="195" t="s">
        <v>19</v>
      </c>
      <c r="L90" s="40"/>
      <c r="M90" s="200" t="s">
        <v>19</v>
      </c>
      <c r="N90" s="201" t="s">
        <v>43</v>
      </c>
      <c r="O90" s="65"/>
      <c r="P90" s="202">
        <f>O90*H90</f>
        <v>0</v>
      </c>
      <c r="Q90" s="202">
        <v>0</v>
      </c>
      <c r="R90" s="202">
        <f>Q90*H90</f>
        <v>0</v>
      </c>
      <c r="S90" s="202">
        <v>0</v>
      </c>
      <c r="T90" s="203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04" t="s">
        <v>239</v>
      </c>
      <c r="AT90" s="204" t="s">
        <v>145</v>
      </c>
      <c r="AU90" s="204" t="s">
        <v>81</v>
      </c>
      <c r="AY90" s="18" t="s">
        <v>143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8" t="s">
        <v>79</v>
      </c>
      <c r="BK90" s="205">
        <f>ROUND(I90*H90,2)</f>
        <v>0</v>
      </c>
      <c r="BL90" s="18" t="s">
        <v>239</v>
      </c>
      <c r="BM90" s="204" t="s">
        <v>926</v>
      </c>
    </row>
    <row r="91" spans="1:65" s="2" customFormat="1" ht="29.25">
      <c r="A91" s="35"/>
      <c r="B91" s="36"/>
      <c r="C91" s="37"/>
      <c r="D91" s="206" t="s">
        <v>152</v>
      </c>
      <c r="E91" s="37"/>
      <c r="F91" s="207" t="s">
        <v>927</v>
      </c>
      <c r="G91" s="37"/>
      <c r="H91" s="37"/>
      <c r="I91" s="116"/>
      <c r="J91" s="37"/>
      <c r="K91" s="37"/>
      <c r="L91" s="40"/>
      <c r="M91" s="253"/>
      <c r="N91" s="254"/>
      <c r="O91" s="255"/>
      <c r="P91" s="255"/>
      <c r="Q91" s="255"/>
      <c r="R91" s="255"/>
      <c r="S91" s="255"/>
      <c r="T91" s="25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152</v>
      </c>
      <c r="AU91" s="18" t="s">
        <v>81</v>
      </c>
    </row>
    <row r="92" spans="1:65" s="2" customFormat="1" ht="6.95" customHeight="1">
      <c r="A92" s="35"/>
      <c r="B92" s="48"/>
      <c r="C92" s="49"/>
      <c r="D92" s="49"/>
      <c r="E92" s="49"/>
      <c r="F92" s="49"/>
      <c r="G92" s="49"/>
      <c r="H92" s="49"/>
      <c r="I92" s="143"/>
      <c r="J92" s="49"/>
      <c r="K92" s="49"/>
      <c r="L92" s="40"/>
      <c r="M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</sheetData>
  <sheetProtection algorithmName="SHA-512" hashValue="AcXfVWJGaZYO7/pqaT4ZkHjbN3re/G4ecn508MwOJfZuDEiLauaYH5zWHmjeDPNMhykcQKWAFmxr53VALUvPUQ==" saltValue="pVKelAJAOKaGrfsC+nSqrC8jNTXVvFi7JqhNY84m9SGspSX+GQu0qufoz1fK5xm4eBJzHVKADqfNxubHOfGkVQ==" spinCount="100000" sheet="1" objects="1" scenarios="1" formatColumns="0" formatRows="0" autoFilter="0"/>
  <autoFilter ref="C86:K91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9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8" t="s">
        <v>105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81</v>
      </c>
    </row>
    <row r="4" spans="1:46" s="1" customFormat="1" ht="24.95" customHeight="1">
      <c r="B4" s="21"/>
      <c r="D4" s="113" t="s">
        <v>106</v>
      </c>
      <c r="I4" s="109"/>
      <c r="L4" s="21"/>
      <c r="M4" s="114" t="s">
        <v>10</v>
      </c>
      <c r="AT4" s="18" t="s">
        <v>4</v>
      </c>
    </row>
    <row r="5" spans="1:46" s="1" customFormat="1" ht="6.95" customHeight="1">
      <c r="B5" s="21"/>
      <c r="I5" s="109"/>
      <c r="L5" s="21"/>
    </row>
    <row r="6" spans="1:46" s="1" customFormat="1" ht="12" customHeight="1">
      <c r="B6" s="21"/>
      <c r="D6" s="115" t="s">
        <v>16</v>
      </c>
      <c r="I6" s="109"/>
      <c r="L6" s="21"/>
    </row>
    <row r="7" spans="1:46" s="1" customFormat="1" ht="23.25" customHeight="1">
      <c r="B7" s="21"/>
      <c r="E7" s="382" t="str">
        <f>'Rekapitulace stavby'!K6</f>
        <v>Výdejna stravy- Králíček - Stavební úpravy obj.čp1035 na pozemku č.st.77, kú Nové  Město nad Met- etapa 1</v>
      </c>
      <c r="F7" s="383"/>
      <c r="G7" s="383"/>
      <c r="H7" s="383"/>
      <c r="I7" s="109"/>
      <c r="L7" s="21"/>
    </row>
    <row r="8" spans="1:46" s="2" customFormat="1" ht="12" customHeight="1">
      <c r="A8" s="35"/>
      <c r="B8" s="40"/>
      <c r="C8" s="35"/>
      <c r="D8" s="115" t="s">
        <v>107</v>
      </c>
      <c r="E8" s="35"/>
      <c r="F8" s="35"/>
      <c r="G8" s="35"/>
      <c r="H8" s="35"/>
      <c r="I8" s="116"/>
      <c r="J8" s="35"/>
      <c r="K8" s="35"/>
      <c r="L8" s="11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85" t="s">
        <v>928</v>
      </c>
      <c r="F9" s="384"/>
      <c r="G9" s="384"/>
      <c r="H9" s="384"/>
      <c r="I9" s="116"/>
      <c r="J9" s="35"/>
      <c r="K9" s="35"/>
      <c r="L9" s="11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11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5" t="s">
        <v>18</v>
      </c>
      <c r="E11" s="35"/>
      <c r="F11" s="104" t="s">
        <v>19</v>
      </c>
      <c r="G11" s="35"/>
      <c r="H11" s="35"/>
      <c r="I11" s="118" t="s">
        <v>20</v>
      </c>
      <c r="J11" s="104" t="s">
        <v>19</v>
      </c>
      <c r="K11" s="35"/>
      <c r="L11" s="11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5" t="s">
        <v>21</v>
      </c>
      <c r="E12" s="35"/>
      <c r="F12" s="104" t="s">
        <v>22</v>
      </c>
      <c r="G12" s="35"/>
      <c r="H12" s="35"/>
      <c r="I12" s="118" t="s">
        <v>23</v>
      </c>
      <c r="J12" s="119" t="str">
        <f>'Rekapitulace stavby'!AN8</f>
        <v>22. 5. 2020</v>
      </c>
      <c r="K12" s="35"/>
      <c r="L12" s="11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11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5" t="s">
        <v>25</v>
      </c>
      <c r="E14" s="35"/>
      <c r="F14" s="35"/>
      <c r="G14" s="35"/>
      <c r="H14" s="35"/>
      <c r="I14" s="118" t="s">
        <v>26</v>
      </c>
      <c r="J14" s="104" t="s">
        <v>19</v>
      </c>
      <c r="K14" s="35"/>
      <c r="L14" s="11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18" t="s">
        <v>28</v>
      </c>
      <c r="J15" s="104" t="s">
        <v>19</v>
      </c>
      <c r="K15" s="35"/>
      <c r="L15" s="11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11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5" t="s">
        <v>29</v>
      </c>
      <c r="E17" s="35"/>
      <c r="F17" s="35"/>
      <c r="G17" s="35"/>
      <c r="H17" s="35"/>
      <c r="I17" s="118" t="s">
        <v>26</v>
      </c>
      <c r="J17" s="31" t="str">
        <f>'Rekapitulace stavby'!AN13</f>
        <v>Vyplň údaj</v>
      </c>
      <c r="K17" s="35"/>
      <c r="L17" s="11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6" t="str">
        <f>'Rekapitulace stavby'!E14</f>
        <v>Vyplň údaj</v>
      </c>
      <c r="F18" s="387"/>
      <c r="G18" s="387"/>
      <c r="H18" s="387"/>
      <c r="I18" s="118" t="s">
        <v>28</v>
      </c>
      <c r="J18" s="31" t="str">
        <f>'Rekapitulace stavby'!AN14</f>
        <v>Vyplň údaj</v>
      </c>
      <c r="K18" s="35"/>
      <c r="L18" s="11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11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5" t="s">
        <v>31</v>
      </c>
      <c r="E20" s="35"/>
      <c r="F20" s="35"/>
      <c r="G20" s="35"/>
      <c r="H20" s="35"/>
      <c r="I20" s="118" t="s">
        <v>26</v>
      </c>
      <c r="J20" s="104" t="s">
        <v>32</v>
      </c>
      <c r="K20" s="35"/>
      <c r="L20" s="11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33</v>
      </c>
      <c r="F21" s="35"/>
      <c r="G21" s="35"/>
      <c r="H21" s="35"/>
      <c r="I21" s="118" t="s">
        <v>28</v>
      </c>
      <c r="J21" s="104" t="s">
        <v>19</v>
      </c>
      <c r="K21" s="35"/>
      <c r="L21" s="11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11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5" t="s">
        <v>35</v>
      </c>
      <c r="E23" s="35"/>
      <c r="F23" s="35"/>
      <c r="G23" s="35"/>
      <c r="H23" s="35"/>
      <c r="I23" s="118" t="s">
        <v>26</v>
      </c>
      <c r="J23" s="104" t="s">
        <v>19</v>
      </c>
      <c r="K23" s="35"/>
      <c r="L23" s="11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33</v>
      </c>
      <c r="F24" s="35"/>
      <c r="G24" s="35"/>
      <c r="H24" s="35"/>
      <c r="I24" s="118" t="s">
        <v>28</v>
      </c>
      <c r="J24" s="104" t="s">
        <v>19</v>
      </c>
      <c r="K24" s="35"/>
      <c r="L24" s="11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11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5" t="s">
        <v>36</v>
      </c>
      <c r="E26" s="35"/>
      <c r="F26" s="35"/>
      <c r="G26" s="35"/>
      <c r="H26" s="35"/>
      <c r="I26" s="116"/>
      <c r="J26" s="35"/>
      <c r="K26" s="35"/>
      <c r="L26" s="11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83.25" customHeight="1">
      <c r="A27" s="120"/>
      <c r="B27" s="121"/>
      <c r="C27" s="120"/>
      <c r="D27" s="120"/>
      <c r="E27" s="388" t="s">
        <v>111</v>
      </c>
      <c r="F27" s="388"/>
      <c r="G27" s="388"/>
      <c r="H27" s="388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11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11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38</v>
      </c>
      <c r="E30" s="35"/>
      <c r="F30" s="35"/>
      <c r="G30" s="35"/>
      <c r="H30" s="35"/>
      <c r="I30" s="116"/>
      <c r="J30" s="127">
        <f>ROUND(J83, 2)</f>
        <v>0</v>
      </c>
      <c r="K30" s="35"/>
      <c r="L30" s="11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11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40</v>
      </c>
      <c r="G32" s="35"/>
      <c r="H32" s="35"/>
      <c r="I32" s="129" t="s">
        <v>39</v>
      </c>
      <c r="J32" s="128" t="s">
        <v>41</v>
      </c>
      <c r="K32" s="35"/>
      <c r="L32" s="11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30" t="s">
        <v>42</v>
      </c>
      <c r="E33" s="115" t="s">
        <v>43</v>
      </c>
      <c r="F33" s="131">
        <f>ROUND((SUM(BE83:BE117)),  2)</f>
        <v>0</v>
      </c>
      <c r="G33" s="35"/>
      <c r="H33" s="35"/>
      <c r="I33" s="132">
        <v>0.21</v>
      </c>
      <c r="J33" s="131">
        <f>ROUND(((SUM(BE83:BE117))*I33),  2)</f>
        <v>0</v>
      </c>
      <c r="K33" s="35"/>
      <c r="L33" s="11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5" t="s">
        <v>44</v>
      </c>
      <c r="F34" s="131">
        <f>ROUND((SUM(BF83:BF117)),  2)</f>
        <v>0</v>
      </c>
      <c r="G34" s="35"/>
      <c r="H34" s="35"/>
      <c r="I34" s="132">
        <v>0.15</v>
      </c>
      <c r="J34" s="131">
        <f>ROUND(((SUM(BF83:BF117))*I34),  2)</f>
        <v>0</v>
      </c>
      <c r="K34" s="35"/>
      <c r="L34" s="11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5" t="s">
        <v>45</v>
      </c>
      <c r="F35" s="131">
        <f>ROUND((SUM(BG83:BG117)),  2)</f>
        <v>0</v>
      </c>
      <c r="G35" s="35"/>
      <c r="H35" s="35"/>
      <c r="I35" s="132">
        <v>0.21</v>
      </c>
      <c r="J35" s="131">
        <f>0</f>
        <v>0</v>
      </c>
      <c r="K35" s="35"/>
      <c r="L35" s="11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5" t="s">
        <v>46</v>
      </c>
      <c r="F36" s="131">
        <f>ROUND((SUM(BH83:BH117)),  2)</f>
        <v>0</v>
      </c>
      <c r="G36" s="35"/>
      <c r="H36" s="35"/>
      <c r="I36" s="132">
        <v>0.15</v>
      </c>
      <c r="J36" s="131">
        <f>0</f>
        <v>0</v>
      </c>
      <c r="K36" s="35"/>
      <c r="L36" s="11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5" t="s">
        <v>47</v>
      </c>
      <c r="F37" s="131">
        <f>ROUND((SUM(BI83:BI117)),  2)</f>
        <v>0</v>
      </c>
      <c r="G37" s="35"/>
      <c r="H37" s="35"/>
      <c r="I37" s="132">
        <v>0</v>
      </c>
      <c r="J37" s="131">
        <f>0</f>
        <v>0</v>
      </c>
      <c r="K37" s="35"/>
      <c r="L37" s="11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11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3"/>
      <c r="D39" s="134" t="s">
        <v>48</v>
      </c>
      <c r="E39" s="135"/>
      <c r="F39" s="135"/>
      <c r="G39" s="136" t="s">
        <v>49</v>
      </c>
      <c r="H39" s="137" t="s">
        <v>50</v>
      </c>
      <c r="I39" s="138"/>
      <c r="J39" s="139">
        <f>SUM(J30:J37)</f>
        <v>0</v>
      </c>
      <c r="K39" s="140"/>
      <c r="L39" s="11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41"/>
      <c r="C40" s="142"/>
      <c r="D40" s="142"/>
      <c r="E40" s="142"/>
      <c r="F40" s="142"/>
      <c r="G40" s="142"/>
      <c r="H40" s="142"/>
      <c r="I40" s="143"/>
      <c r="J40" s="142"/>
      <c r="K40" s="142"/>
      <c r="L40" s="11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44"/>
      <c r="C44" s="145"/>
      <c r="D44" s="145"/>
      <c r="E44" s="145"/>
      <c r="F44" s="145"/>
      <c r="G44" s="145"/>
      <c r="H44" s="145"/>
      <c r="I44" s="146"/>
      <c r="J44" s="145"/>
      <c r="K44" s="145"/>
      <c r="L44" s="11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112</v>
      </c>
      <c r="D45" s="37"/>
      <c r="E45" s="37"/>
      <c r="F45" s="37"/>
      <c r="G45" s="37"/>
      <c r="H45" s="37"/>
      <c r="I45" s="116"/>
      <c r="J45" s="37"/>
      <c r="K45" s="37"/>
      <c r="L45" s="11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16"/>
      <c r="J46" s="37"/>
      <c r="K46" s="37"/>
      <c r="L46" s="11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16"/>
      <c r="J47" s="37"/>
      <c r="K47" s="37"/>
      <c r="L47" s="11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3.25" customHeight="1">
      <c r="A48" s="35"/>
      <c r="B48" s="36"/>
      <c r="C48" s="37"/>
      <c r="D48" s="37"/>
      <c r="E48" s="380" t="str">
        <f>E7</f>
        <v>Výdejna stravy- Králíček - Stavební úpravy obj.čp1035 na pozemku č.st.77, kú Nové  Město nad Met- etapa 1</v>
      </c>
      <c r="F48" s="381"/>
      <c r="G48" s="381"/>
      <c r="H48" s="381"/>
      <c r="I48" s="116"/>
      <c r="J48" s="37"/>
      <c r="K48" s="37"/>
      <c r="L48" s="11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107</v>
      </c>
      <c r="D49" s="37"/>
      <c r="E49" s="37"/>
      <c r="F49" s="37"/>
      <c r="G49" s="37"/>
      <c r="H49" s="37"/>
      <c r="I49" s="116"/>
      <c r="J49" s="37"/>
      <c r="K49" s="37"/>
      <c r="L49" s="11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8" t="str">
        <f>E9</f>
        <v xml:space="preserve">VON etapa1 - vedlejší a ostatní náklady </v>
      </c>
      <c r="F50" s="379"/>
      <c r="G50" s="379"/>
      <c r="H50" s="379"/>
      <c r="I50" s="116"/>
      <c r="J50" s="37"/>
      <c r="K50" s="37"/>
      <c r="L50" s="11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16"/>
      <c r="J51" s="37"/>
      <c r="K51" s="37"/>
      <c r="L51" s="11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Nové  Město nad Met</v>
      </c>
      <c r="G52" s="37"/>
      <c r="H52" s="37"/>
      <c r="I52" s="118" t="s">
        <v>23</v>
      </c>
      <c r="J52" s="60" t="str">
        <f>IF(J12="","",J12)</f>
        <v>22. 5. 2020</v>
      </c>
      <c r="K52" s="37"/>
      <c r="L52" s="11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16"/>
      <c r="J53" s="37"/>
      <c r="K53" s="37"/>
      <c r="L53" s="11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SŠ a ZŠ ú Nové  Město nad Met</v>
      </c>
      <c r="G54" s="37"/>
      <c r="H54" s="37"/>
      <c r="I54" s="118" t="s">
        <v>31</v>
      </c>
      <c r="J54" s="33" t="str">
        <f>E21</f>
        <v xml:space="preserve">Ing. Marcela Kalužná </v>
      </c>
      <c r="K54" s="37"/>
      <c r="L54" s="11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118" t="s">
        <v>35</v>
      </c>
      <c r="J55" s="33" t="str">
        <f>E24</f>
        <v xml:space="preserve">Ing. Marcela Kalužná </v>
      </c>
      <c r="K55" s="37"/>
      <c r="L55" s="11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16"/>
      <c r="J56" s="37"/>
      <c r="K56" s="37"/>
      <c r="L56" s="11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7" t="s">
        <v>113</v>
      </c>
      <c r="D57" s="148"/>
      <c r="E57" s="148"/>
      <c r="F57" s="148"/>
      <c r="G57" s="148"/>
      <c r="H57" s="148"/>
      <c r="I57" s="149"/>
      <c r="J57" s="150" t="s">
        <v>114</v>
      </c>
      <c r="K57" s="148"/>
      <c r="L57" s="11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16"/>
      <c r="J58" s="37"/>
      <c r="K58" s="37"/>
      <c r="L58" s="11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51" t="s">
        <v>70</v>
      </c>
      <c r="D59" s="37"/>
      <c r="E59" s="37"/>
      <c r="F59" s="37"/>
      <c r="G59" s="37"/>
      <c r="H59" s="37"/>
      <c r="I59" s="116"/>
      <c r="J59" s="78">
        <f>J83</f>
        <v>0</v>
      </c>
      <c r="K59" s="37"/>
      <c r="L59" s="11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115</v>
      </c>
    </row>
    <row r="60" spans="1:47" s="9" customFormat="1" ht="24.95" customHeight="1">
      <c r="B60" s="152"/>
      <c r="C60" s="153"/>
      <c r="D60" s="154" t="s">
        <v>929</v>
      </c>
      <c r="E60" s="155"/>
      <c r="F60" s="155"/>
      <c r="G60" s="155"/>
      <c r="H60" s="155"/>
      <c r="I60" s="156"/>
      <c r="J60" s="157">
        <f>J84</f>
        <v>0</v>
      </c>
      <c r="K60" s="153"/>
      <c r="L60" s="158"/>
    </row>
    <row r="61" spans="1:47" s="10" customFormat="1" ht="19.899999999999999" customHeight="1">
      <c r="B61" s="159"/>
      <c r="C61" s="98"/>
      <c r="D61" s="160" t="s">
        <v>930</v>
      </c>
      <c r="E61" s="161"/>
      <c r="F61" s="161"/>
      <c r="G61" s="161"/>
      <c r="H61" s="161"/>
      <c r="I61" s="162"/>
      <c r="J61" s="163">
        <f>J85</f>
        <v>0</v>
      </c>
      <c r="K61" s="98"/>
      <c r="L61" s="164"/>
    </row>
    <row r="62" spans="1:47" s="10" customFormat="1" ht="19.899999999999999" customHeight="1">
      <c r="B62" s="159"/>
      <c r="C62" s="98"/>
      <c r="D62" s="160" t="s">
        <v>931</v>
      </c>
      <c r="E62" s="161"/>
      <c r="F62" s="161"/>
      <c r="G62" s="161"/>
      <c r="H62" s="161"/>
      <c r="I62" s="162"/>
      <c r="J62" s="163">
        <f>J94</f>
        <v>0</v>
      </c>
      <c r="K62" s="98"/>
      <c r="L62" s="164"/>
    </row>
    <row r="63" spans="1:47" s="10" customFormat="1" ht="19.899999999999999" customHeight="1">
      <c r="B63" s="159"/>
      <c r="C63" s="98"/>
      <c r="D63" s="160" t="s">
        <v>932</v>
      </c>
      <c r="E63" s="161"/>
      <c r="F63" s="161"/>
      <c r="G63" s="161"/>
      <c r="H63" s="161"/>
      <c r="I63" s="162"/>
      <c r="J63" s="163">
        <f>J107</f>
        <v>0</v>
      </c>
      <c r="K63" s="98"/>
      <c r="L63" s="164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116"/>
      <c r="J64" s="37"/>
      <c r="K64" s="37"/>
      <c r="L64" s="11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143"/>
      <c r="J65" s="49"/>
      <c r="K65" s="49"/>
      <c r="L65" s="11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146"/>
      <c r="J69" s="51"/>
      <c r="K69" s="51"/>
      <c r="L69" s="11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4" t="s">
        <v>128</v>
      </c>
      <c r="D70" s="37"/>
      <c r="E70" s="37"/>
      <c r="F70" s="37"/>
      <c r="G70" s="37"/>
      <c r="H70" s="37"/>
      <c r="I70" s="116"/>
      <c r="J70" s="37"/>
      <c r="K70" s="37"/>
      <c r="L70" s="11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116"/>
      <c r="J71" s="37"/>
      <c r="K71" s="37"/>
      <c r="L71" s="11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116"/>
      <c r="J72" s="37"/>
      <c r="K72" s="37"/>
      <c r="L72" s="11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3.25" customHeight="1">
      <c r="A73" s="35"/>
      <c r="B73" s="36"/>
      <c r="C73" s="37"/>
      <c r="D73" s="37"/>
      <c r="E73" s="380" t="str">
        <f>E7</f>
        <v>Výdejna stravy- Králíček - Stavební úpravy obj.čp1035 na pozemku č.st.77, kú Nové  Město nad Met- etapa 1</v>
      </c>
      <c r="F73" s="381"/>
      <c r="G73" s="381"/>
      <c r="H73" s="381"/>
      <c r="I73" s="116"/>
      <c r="J73" s="37"/>
      <c r="K73" s="37"/>
      <c r="L73" s="11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107</v>
      </c>
      <c r="D74" s="37"/>
      <c r="E74" s="37"/>
      <c r="F74" s="37"/>
      <c r="G74" s="37"/>
      <c r="H74" s="37"/>
      <c r="I74" s="116"/>
      <c r="J74" s="37"/>
      <c r="K74" s="37"/>
      <c r="L74" s="11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58" t="str">
        <f>E9</f>
        <v xml:space="preserve">VON etapa1 - vedlejší a ostatní náklady </v>
      </c>
      <c r="F75" s="379"/>
      <c r="G75" s="379"/>
      <c r="H75" s="379"/>
      <c r="I75" s="116"/>
      <c r="J75" s="37"/>
      <c r="K75" s="37"/>
      <c r="L75" s="11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116"/>
      <c r="J76" s="37"/>
      <c r="K76" s="37"/>
      <c r="L76" s="11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21</v>
      </c>
      <c r="D77" s="37"/>
      <c r="E77" s="37"/>
      <c r="F77" s="28" t="str">
        <f>F12</f>
        <v xml:space="preserve"> Nové  Město nad Met</v>
      </c>
      <c r="G77" s="37"/>
      <c r="H77" s="37"/>
      <c r="I77" s="118" t="s">
        <v>23</v>
      </c>
      <c r="J77" s="60" t="str">
        <f>IF(J12="","",J12)</f>
        <v>22. 5. 2020</v>
      </c>
      <c r="K77" s="37"/>
      <c r="L77" s="11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116"/>
      <c r="J78" s="37"/>
      <c r="K78" s="37"/>
      <c r="L78" s="11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30" t="s">
        <v>25</v>
      </c>
      <c r="D79" s="37"/>
      <c r="E79" s="37"/>
      <c r="F79" s="28" t="str">
        <f>E15</f>
        <v>SŠ a ZŠ ú Nové  Město nad Met</v>
      </c>
      <c r="G79" s="37"/>
      <c r="H79" s="37"/>
      <c r="I79" s="118" t="s">
        <v>31</v>
      </c>
      <c r="J79" s="33" t="str">
        <f>E21</f>
        <v xml:space="preserve">Ing. Marcela Kalužná </v>
      </c>
      <c r="K79" s="37"/>
      <c r="L79" s="11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5.7" customHeight="1">
      <c r="A80" s="35"/>
      <c r="B80" s="36"/>
      <c r="C80" s="30" t="s">
        <v>29</v>
      </c>
      <c r="D80" s="37"/>
      <c r="E80" s="37"/>
      <c r="F80" s="28" t="str">
        <f>IF(E18="","",E18)</f>
        <v>Vyplň údaj</v>
      </c>
      <c r="G80" s="37"/>
      <c r="H80" s="37"/>
      <c r="I80" s="118" t="s">
        <v>35</v>
      </c>
      <c r="J80" s="33" t="str">
        <f>E24</f>
        <v xml:space="preserve">Ing. Marcela Kalužná </v>
      </c>
      <c r="K80" s="37"/>
      <c r="L80" s="11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116"/>
      <c r="J81" s="37"/>
      <c r="K81" s="37"/>
      <c r="L81" s="11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65"/>
      <c r="B82" s="166"/>
      <c r="C82" s="167" t="s">
        <v>129</v>
      </c>
      <c r="D82" s="168" t="s">
        <v>57</v>
      </c>
      <c r="E82" s="168" t="s">
        <v>53</v>
      </c>
      <c r="F82" s="168" t="s">
        <v>54</v>
      </c>
      <c r="G82" s="168" t="s">
        <v>130</v>
      </c>
      <c r="H82" s="168" t="s">
        <v>131</v>
      </c>
      <c r="I82" s="169" t="s">
        <v>132</v>
      </c>
      <c r="J82" s="168" t="s">
        <v>114</v>
      </c>
      <c r="K82" s="170" t="s">
        <v>133</v>
      </c>
      <c r="L82" s="171"/>
      <c r="M82" s="69" t="s">
        <v>19</v>
      </c>
      <c r="N82" s="70" t="s">
        <v>42</v>
      </c>
      <c r="O82" s="70" t="s">
        <v>134</v>
      </c>
      <c r="P82" s="70" t="s">
        <v>135</v>
      </c>
      <c r="Q82" s="70" t="s">
        <v>136</v>
      </c>
      <c r="R82" s="70" t="s">
        <v>137</v>
      </c>
      <c r="S82" s="70" t="s">
        <v>138</v>
      </c>
      <c r="T82" s="71" t="s">
        <v>139</v>
      </c>
      <c r="U82" s="165"/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</row>
    <row r="83" spans="1:65" s="2" customFormat="1" ht="22.9" customHeight="1">
      <c r="A83" s="35"/>
      <c r="B83" s="36"/>
      <c r="C83" s="76" t="s">
        <v>140</v>
      </c>
      <c r="D83" s="37"/>
      <c r="E83" s="37"/>
      <c r="F83" s="37"/>
      <c r="G83" s="37"/>
      <c r="H83" s="37"/>
      <c r="I83" s="116"/>
      <c r="J83" s="172">
        <f>BK83</f>
        <v>0</v>
      </c>
      <c r="K83" s="37"/>
      <c r="L83" s="40"/>
      <c r="M83" s="72"/>
      <c r="N83" s="173"/>
      <c r="O83" s="73"/>
      <c r="P83" s="174">
        <f>P84</f>
        <v>0</v>
      </c>
      <c r="Q83" s="73"/>
      <c r="R83" s="174">
        <f>R84</f>
        <v>0</v>
      </c>
      <c r="S83" s="73"/>
      <c r="T83" s="175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71</v>
      </c>
      <c r="AU83" s="18" t="s">
        <v>115</v>
      </c>
      <c r="BK83" s="176">
        <f>BK84</f>
        <v>0</v>
      </c>
    </row>
    <row r="84" spans="1:65" s="12" customFormat="1" ht="25.9" customHeight="1">
      <c r="B84" s="177"/>
      <c r="C84" s="178"/>
      <c r="D84" s="179" t="s">
        <v>71</v>
      </c>
      <c r="E84" s="180" t="s">
        <v>933</v>
      </c>
      <c r="F84" s="180" t="s">
        <v>934</v>
      </c>
      <c r="G84" s="178"/>
      <c r="H84" s="178"/>
      <c r="I84" s="181"/>
      <c r="J84" s="182">
        <f>BK84</f>
        <v>0</v>
      </c>
      <c r="K84" s="178"/>
      <c r="L84" s="183"/>
      <c r="M84" s="184"/>
      <c r="N84" s="185"/>
      <c r="O84" s="185"/>
      <c r="P84" s="186">
        <f>P85+P94+P107</f>
        <v>0</v>
      </c>
      <c r="Q84" s="185"/>
      <c r="R84" s="186">
        <f>R85+R94+R107</f>
        <v>0</v>
      </c>
      <c r="S84" s="185"/>
      <c r="T84" s="187">
        <f>T85+T94+T107</f>
        <v>0</v>
      </c>
      <c r="AR84" s="188" t="s">
        <v>150</v>
      </c>
      <c r="AT84" s="189" t="s">
        <v>71</v>
      </c>
      <c r="AU84" s="189" t="s">
        <v>72</v>
      </c>
      <c r="AY84" s="188" t="s">
        <v>143</v>
      </c>
      <c r="BK84" s="190">
        <f>BK85+BK94+BK107</f>
        <v>0</v>
      </c>
    </row>
    <row r="85" spans="1:65" s="12" customFormat="1" ht="22.9" customHeight="1">
      <c r="B85" s="177"/>
      <c r="C85" s="178"/>
      <c r="D85" s="179" t="s">
        <v>71</v>
      </c>
      <c r="E85" s="191" t="s">
        <v>935</v>
      </c>
      <c r="F85" s="191" t="s">
        <v>936</v>
      </c>
      <c r="G85" s="178"/>
      <c r="H85" s="178"/>
      <c r="I85" s="181"/>
      <c r="J85" s="192">
        <f>BK85</f>
        <v>0</v>
      </c>
      <c r="K85" s="178"/>
      <c r="L85" s="183"/>
      <c r="M85" s="184"/>
      <c r="N85" s="185"/>
      <c r="O85" s="185"/>
      <c r="P85" s="186">
        <f>SUM(P86:P93)</f>
        <v>0</v>
      </c>
      <c r="Q85" s="185"/>
      <c r="R85" s="186">
        <f>SUM(R86:R93)</f>
        <v>0</v>
      </c>
      <c r="S85" s="185"/>
      <c r="T85" s="187">
        <f>SUM(T86:T93)</f>
        <v>0</v>
      </c>
      <c r="AR85" s="188" t="s">
        <v>150</v>
      </c>
      <c r="AT85" s="189" t="s">
        <v>71</v>
      </c>
      <c r="AU85" s="189" t="s">
        <v>79</v>
      </c>
      <c r="AY85" s="188" t="s">
        <v>143</v>
      </c>
      <c r="BK85" s="190">
        <f>SUM(BK86:BK93)</f>
        <v>0</v>
      </c>
    </row>
    <row r="86" spans="1:65" s="2" customFormat="1" ht="21.75" customHeight="1">
      <c r="A86" s="35"/>
      <c r="B86" s="36"/>
      <c r="C86" s="193" t="s">
        <v>79</v>
      </c>
      <c r="D86" s="193" t="s">
        <v>145</v>
      </c>
      <c r="E86" s="194" t="s">
        <v>937</v>
      </c>
      <c r="F86" s="195" t="s">
        <v>938</v>
      </c>
      <c r="G86" s="196" t="s">
        <v>939</v>
      </c>
      <c r="H86" s="197">
        <v>1</v>
      </c>
      <c r="I86" s="198"/>
      <c r="J86" s="199">
        <f>ROUND(I86*H86,2)</f>
        <v>0</v>
      </c>
      <c r="K86" s="195" t="s">
        <v>19</v>
      </c>
      <c r="L86" s="40"/>
      <c r="M86" s="200" t="s">
        <v>19</v>
      </c>
      <c r="N86" s="201" t="s">
        <v>43</v>
      </c>
      <c r="O86" s="65"/>
      <c r="P86" s="202">
        <f>O86*H86</f>
        <v>0</v>
      </c>
      <c r="Q86" s="202">
        <v>0</v>
      </c>
      <c r="R86" s="202">
        <f>Q86*H86</f>
        <v>0</v>
      </c>
      <c r="S86" s="202">
        <v>0</v>
      </c>
      <c r="T86" s="203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204" t="s">
        <v>940</v>
      </c>
      <c r="AT86" s="204" t="s">
        <v>145</v>
      </c>
      <c r="AU86" s="204" t="s">
        <v>81</v>
      </c>
      <c r="AY86" s="18" t="s">
        <v>143</v>
      </c>
      <c r="BE86" s="205">
        <f>IF(N86="základní",J86,0)</f>
        <v>0</v>
      </c>
      <c r="BF86" s="205">
        <f>IF(N86="snížená",J86,0)</f>
        <v>0</v>
      </c>
      <c r="BG86" s="205">
        <f>IF(N86="zákl. přenesená",J86,0)</f>
        <v>0</v>
      </c>
      <c r="BH86" s="205">
        <f>IF(N86="sníž. přenesená",J86,0)</f>
        <v>0</v>
      </c>
      <c r="BI86" s="205">
        <f>IF(N86="nulová",J86,0)</f>
        <v>0</v>
      </c>
      <c r="BJ86" s="18" t="s">
        <v>79</v>
      </c>
      <c r="BK86" s="205">
        <f>ROUND(I86*H86,2)</f>
        <v>0</v>
      </c>
      <c r="BL86" s="18" t="s">
        <v>940</v>
      </c>
      <c r="BM86" s="204" t="s">
        <v>941</v>
      </c>
    </row>
    <row r="87" spans="1:65" s="2" customFormat="1" ht="19.5">
      <c r="A87" s="35"/>
      <c r="B87" s="36"/>
      <c r="C87" s="37"/>
      <c r="D87" s="206" t="s">
        <v>152</v>
      </c>
      <c r="E87" s="37"/>
      <c r="F87" s="207" t="s">
        <v>942</v>
      </c>
      <c r="G87" s="37"/>
      <c r="H87" s="37"/>
      <c r="I87" s="116"/>
      <c r="J87" s="37"/>
      <c r="K87" s="37"/>
      <c r="L87" s="40"/>
      <c r="M87" s="208"/>
      <c r="N87" s="20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152</v>
      </c>
      <c r="AU87" s="18" t="s">
        <v>81</v>
      </c>
    </row>
    <row r="88" spans="1:65" s="2" customFormat="1" ht="21.75" customHeight="1">
      <c r="A88" s="35"/>
      <c r="B88" s="36"/>
      <c r="C88" s="193" t="s">
        <v>81</v>
      </c>
      <c r="D88" s="193" t="s">
        <v>145</v>
      </c>
      <c r="E88" s="194" t="s">
        <v>943</v>
      </c>
      <c r="F88" s="195" t="s">
        <v>944</v>
      </c>
      <c r="G88" s="196" t="s">
        <v>202</v>
      </c>
      <c r="H88" s="197">
        <v>1</v>
      </c>
      <c r="I88" s="198"/>
      <c r="J88" s="199">
        <f>ROUND(I88*H88,2)</f>
        <v>0</v>
      </c>
      <c r="K88" s="195" t="s">
        <v>19</v>
      </c>
      <c r="L88" s="40"/>
      <c r="M88" s="200" t="s">
        <v>19</v>
      </c>
      <c r="N88" s="201" t="s">
        <v>43</v>
      </c>
      <c r="O88" s="65"/>
      <c r="P88" s="202">
        <f>O88*H88</f>
        <v>0</v>
      </c>
      <c r="Q88" s="202">
        <v>0</v>
      </c>
      <c r="R88" s="202">
        <f>Q88*H88</f>
        <v>0</v>
      </c>
      <c r="S88" s="202">
        <v>0</v>
      </c>
      <c r="T88" s="203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04" t="s">
        <v>940</v>
      </c>
      <c r="AT88" s="204" t="s">
        <v>145</v>
      </c>
      <c r="AU88" s="204" t="s">
        <v>81</v>
      </c>
      <c r="AY88" s="18" t="s">
        <v>143</v>
      </c>
      <c r="BE88" s="205">
        <f>IF(N88="základní",J88,0)</f>
        <v>0</v>
      </c>
      <c r="BF88" s="205">
        <f>IF(N88="snížená",J88,0)</f>
        <v>0</v>
      </c>
      <c r="BG88" s="205">
        <f>IF(N88="zákl. přenesená",J88,0)</f>
        <v>0</v>
      </c>
      <c r="BH88" s="205">
        <f>IF(N88="sníž. přenesená",J88,0)</f>
        <v>0</v>
      </c>
      <c r="BI88" s="205">
        <f>IF(N88="nulová",J88,0)</f>
        <v>0</v>
      </c>
      <c r="BJ88" s="18" t="s">
        <v>79</v>
      </c>
      <c r="BK88" s="205">
        <f>ROUND(I88*H88,2)</f>
        <v>0</v>
      </c>
      <c r="BL88" s="18" t="s">
        <v>940</v>
      </c>
      <c r="BM88" s="204" t="s">
        <v>945</v>
      </c>
    </row>
    <row r="89" spans="1:65" s="2" customFormat="1" ht="19.5">
      <c r="A89" s="35"/>
      <c r="B89" s="36"/>
      <c r="C89" s="37"/>
      <c r="D89" s="206" t="s">
        <v>152</v>
      </c>
      <c r="E89" s="37"/>
      <c r="F89" s="207" t="s">
        <v>946</v>
      </c>
      <c r="G89" s="37"/>
      <c r="H89" s="37"/>
      <c r="I89" s="116"/>
      <c r="J89" s="37"/>
      <c r="K89" s="37"/>
      <c r="L89" s="40"/>
      <c r="M89" s="208"/>
      <c r="N89" s="209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152</v>
      </c>
      <c r="AU89" s="18" t="s">
        <v>81</v>
      </c>
    </row>
    <row r="90" spans="1:65" s="13" customFormat="1" ht="33.75">
      <c r="B90" s="210"/>
      <c r="C90" s="211"/>
      <c r="D90" s="206" t="s">
        <v>154</v>
      </c>
      <c r="E90" s="212" t="s">
        <v>19</v>
      </c>
      <c r="F90" s="213" t="s">
        <v>947</v>
      </c>
      <c r="G90" s="211"/>
      <c r="H90" s="214">
        <v>1</v>
      </c>
      <c r="I90" s="215"/>
      <c r="J90" s="211"/>
      <c r="K90" s="211"/>
      <c r="L90" s="216"/>
      <c r="M90" s="217"/>
      <c r="N90" s="218"/>
      <c r="O90" s="218"/>
      <c r="P90" s="218"/>
      <c r="Q90" s="218"/>
      <c r="R90" s="218"/>
      <c r="S90" s="218"/>
      <c r="T90" s="219"/>
      <c r="AT90" s="220" t="s">
        <v>154</v>
      </c>
      <c r="AU90" s="220" t="s">
        <v>81</v>
      </c>
      <c r="AV90" s="13" t="s">
        <v>81</v>
      </c>
      <c r="AW90" s="13" t="s">
        <v>34</v>
      </c>
      <c r="AX90" s="13" t="s">
        <v>79</v>
      </c>
      <c r="AY90" s="220" t="s">
        <v>143</v>
      </c>
    </row>
    <row r="91" spans="1:65" s="2" customFormat="1" ht="21.75" customHeight="1">
      <c r="A91" s="35"/>
      <c r="B91" s="36"/>
      <c r="C91" s="193" t="s">
        <v>160</v>
      </c>
      <c r="D91" s="193" t="s">
        <v>145</v>
      </c>
      <c r="E91" s="194" t="s">
        <v>948</v>
      </c>
      <c r="F91" s="195" t="s">
        <v>949</v>
      </c>
      <c r="G91" s="196" t="s">
        <v>950</v>
      </c>
      <c r="H91" s="197">
        <v>1</v>
      </c>
      <c r="I91" s="198"/>
      <c r="J91" s="199">
        <f>ROUND(I91*H91,2)</f>
        <v>0</v>
      </c>
      <c r="K91" s="195" t="s">
        <v>19</v>
      </c>
      <c r="L91" s="40"/>
      <c r="M91" s="200" t="s">
        <v>19</v>
      </c>
      <c r="N91" s="201" t="s">
        <v>43</v>
      </c>
      <c r="O91" s="65"/>
      <c r="P91" s="202">
        <f>O91*H91</f>
        <v>0</v>
      </c>
      <c r="Q91" s="202">
        <v>0</v>
      </c>
      <c r="R91" s="202">
        <f>Q91*H91</f>
        <v>0</v>
      </c>
      <c r="S91" s="202">
        <v>0</v>
      </c>
      <c r="T91" s="203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04" t="s">
        <v>940</v>
      </c>
      <c r="AT91" s="204" t="s">
        <v>145</v>
      </c>
      <c r="AU91" s="204" t="s">
        <v>81</v>
      </c>
      <c r="AY91" s="18" t="s">
        <v>143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8" t="s">
        <v>79</v>
      </c>
      <c r="BK91" s="205">
        <f>ROUND(I91*H91,2)</f>
        <v>0</v>
      </c>
      <c r="BL91" s="18" t="s">
        <v>940</v>
      </c>
      <c r="BM91" s="204" t="s">
        <v>951</v>
      </c>
    </row>
    <row r="92" spans="1:65" s="2" customFormat="1">
      <c r="A92" s="35"/>
      <c r="B92" s="36"/>
      <c r="C92" s="37"/>
      <c r="D92" s="206" t="s">
        <v>152</v>
      </c>
      <c r="E92" s="37"/>
      <c r="F92" s="207" t="s">
        <v>952</v>
      </c>
      <c r="G92" s="37"/>
      <c r="H92" s="37"/>
      <c r="I92" s="116"/>
      <c r="J92" s="37"/>
      <c r="K92" s="37"/>
      <c r="L92" s="40"/>
      <c r="M92" s="208"/>
      <c r="N92" s="209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152</v>
      </c>
      <c r="AU92" s="18" t="s">
        <v>81</v>
      </c>
    </row>
    <row r="93" spans="1:65" s="13" customFormat="1" ht="22.5">
      <c r="B93" s="210"/>
      <c r="C93" s="211"/>
      <c r="D93" s="206" t="s">
        <v>154</v>
      </c>
      <c r="E93" s="212" t="s">
        <v>19</v>
      </c>
      <c r="F93" s="213" t="s">
        <v>953</v>
      </c>
      <c r="G93" s="211"/>
      <c r="H93" s="214">
        <v>1</v>
      </c>
      <c r="I93" s="215"/>
      <c r="J93" s="211"/>
      <c r="K93" s="211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154</v>
      </c>
      <c r="AU93" s="220" t="s">
        <v>81</v>
      </c>
      <c r="AV93" s="13" t="s">
        <v>81</v>
      </c>
      <c r="AW93" s="13" t="s">
        <v>34</v>
      </c>
      <c r="AX93" s="13" t="s">
        <v>79</v>
      </c>
      <c r="AY93" s="220" t="s">
        <v>143</v>
      </c>
    </row>
    <row r="94" spans="1:65" s="12" customFormat="1" ht="22.9" customHeight="1">
      <c r="B94" s="177"/>
      <c r="C94" s="178"/>
      <c r="D94" s="179" t="s">
        <v>71</v>
      </c>
      <c r="E94" s="191" t="s">
        <v>954</v>
      </c>
      <c r="F94" s="191" t="s">
        <v>955</v>
      </c>
      <c r="G94" s="178"/>
      <c r="H94" s="178"/>
      <c r="I94" s="181"/>
      <c r="J94" s="192">
        <f>BK94</f>
        <v>0</v>
      </c>
      <c r="K94" s="178"/>
      <c r="L94" s="183"/>
      <c r="M94" s="184"/>
      <c r="N94" s="185"/>
      <c r="O94" s="185"/>
      <c r="P94" s="186">
        <f>SUM(P95:P106)</f>
        <v>0</v>
      </c>
      <c r="Q94" s="185"/>
      <c r="R94" s="186">
        <f>SUM(R95:R106)</f>
        <v>0</v>
      </c>
      <c r="S94" s="185"/>
      <c r="T94" s="187">
        <f>SUM(T95:T106)</f>
        <v>0</v>
      </c>
      <c r="AR94" s="188" t="s">
        <v>150</v>
      </c>
      <c r="AT94" s="189" t="s">
        <v>71</v>
      </c>
      <c r="AU94" s="189" t="s">
        <v>79</v>
      </c>
      <c r="AY94" s="188" t="s">
        <v>143</v>
      </c>
      <c r="BK94" s="190">
        <f>SUM(BK95:BK106)</f>
        <v>0</v>
      </c>
    </row>
    <row r="95" spans="1:65" s="2" customFormat="1" ht="33" customHeight="1">
      <c r="A95" s="35"/>
      <c r="B95" s="36"/>
      <c r="C95" s="193" t="s">
        <v>150</v>
      </c>
      <c r="D95" s="193" t="s">
        <v>145</v>
      </c>
      <c r="E95" s="194" t="s">
        <v>956</v>
      </c>
      <c r="F95" s="195" t="s">
        <v>957</v>
      </c>
      <c r="G95" s="196" t="s">
        <v>939</v>
      </c>
      <c r="H95" s="197">
        <v>1</v>
      </c>
      <c r="I95" s="198"/>
      <c r="J95" s="199">
        <f>ROUND(I95*H95,2)</f>
        <v>0</v>
      </c>
      <c r="K95" s="195" t="s">
        <v>19</v>
      </c>
      <c r="L95" s="40"/>
      <c r="M95" s="200" t="s">
        <v>19</v>
      </c>
      <c r="N95" s="201" t="s">
        <v>43</v>
      </c>
      <c r="O95" s="65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04" t="s">
        <v>940</v>
      </c>
      <c r="AT95" s="204" t="s">
        <v>145</v>
      </c>
      <c r="AU95" s="204" t="s">
        <v>81</v>
      </c>
      <c r="AY95" s="18" t="s">
        <v>143</v>
      </c>
      <c r="BE95" s="205">
        <f>IF(N95="základní",J95,0)</f>
        <v>0</v>
      </c>
      <c r="BF95" s="205">
        <f>IF(N95="snížená",J95,0)</f>
        <v>0</v>
      </c>
      <c r="BG95" s="205">
        <f>IF(N95="zákl. přenesená",J95,0)</f>
        <v>0</v>
      </c>
      <c r="BH95" s="205">
        <f>IF(N95="sníž. přenesená",J95,0)</f>
        <v>0</v>
      </c>
      <c r="BI95" s="205">
        <f>IF(N95="nulová",J95,0)</f>
        <v>0</v>
      </c>
      <c r="BJ95" s="18" t="s">
        <v>79</v>
      </c>
      <c r="BK95" s="205">
        <f>ROUND(I95*H95,2)</f>
        <v>0</v>
      </c>
      <c r="BL95" s="18" t="s">
        <v>940</v>
      </c>
      <c r="BM95" s="204" t="s">
        <v>958</v>
      </c>
    </row>
    <row r="96" spans="1:65" s="2" customFormat="1" ht="29.25">
      <c r="A96" s="35"/>
      <c r="B96" s="36"/>
      <c r="C96" s="37"/>
      <c r="D96" s="206" t="s">
        <v>152</v>
      </c>
      <c r="E96" s="37"/>
      <c r="F96" s="207" t="s">
        <v>959</v>
      </c>
      <c r="G96" s="37"/>
      <c r="H96" s="37"/>
      <c r="I96" s="116"/>
      <c r="J96" s="37"/>
      <c r="K96" s="37"/>
      <c r="L96" s="40"/>
      <c r="M96" s="208"/>
      <c r="N96" s="20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152</v>
      </c>
      <c r="AU96" s="18" t="s">
        <v>81</v>
      </c>
    </row>
    <row r="97" spans="1:65" s="2" customFormat="1" ht="16.5" customHeight="1">
      <c r="A97" s="35"/>
      <c r="B97" s="36"/>
      <c r="C97" s="193" t="s">
        <v>171</v>
      </c>
      <c r="D97" s="193" t="s">
        <v>145</v>
      </c>
      <c r="E97" s="194" t="s">
        <v>960</v>
      </c>
      <c r="F97" s="195" t="s">
        <v>961</v>
      </c>
      <c r="G97" s="196" t="s">
        <v>196</v>
      </c>
      <c r="H97" s="197">
        <v>1</v>
      </c>
      <c r="I97" s="198"/>
      <c r="J97" s="199">
        <f>ROUND(I97*H97,2)</f>
        <v>0</v>
      </c>
      <c r="K97" s="195" t="s">
        <v>19</v>
      </c>
      <c r="L97" s="40"/>
      <c r="M97" s="200" t="s">
        <v>19</v>
      </c>
      <c r="N97" s="201" t="s">
        <v>43</v>
      </c>
      <c r="O97" s="65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04" t="s">
        <v>940</v>
      </c>
      <c r="AT97" s="204" t="s">
        <v>145</v>
      </c>
      <c r="AU97" s="204" t="s">
        <v>81</v>
      </c>
      <c r="AY97" s="18" t="s">
        <v>143</v>
      </c>
      <c r="BE97" s="205">
        <f>IF(N97="základní",J97,0)</f>
        <v>0</v>
      </c>
      <c r="BF97" s="205">
        <f>IF(N97="snížená",J97,0)</f>
        <v>0</v>
      </c>
      <c r="BG97" s="205">
        <f>IF(N97="zákl. přenesená",J97,0)</f>
        <v>0</v>
      </c>
      <c r="BH97" s="205">
        <f>IF(N97="sníž. přenesená",J97,0)</f>
        <v>0</v>
      </c>
      <c r="BI97" s="205">
        <f>IF(N97="nulová",J97,0)</f>
        <v>0</v>
      </c>
      <c r="BJ97" s="18" t="s">
        <v>79</v>
      </c>
      <c r="BK97" s="205">
        <f>ROUND(I97*H97,2)</f>
        <v>0</v>
      </c>
      <c r="BL97" s="18" t="s">
        <v>940</v>
      </c>
      <c r="BM97" s="204" t="s">
        <v>962</v>
      </c>
    </row>
    <row r="98" spans="1:65" s="2" customFormat="1" ht="19.5">
      <c r="A98" s="35"/>
      <c r="B98" s="36"/>
      <c r="C98" s="37"/>
      <c r="D98" s="206" t="s">
        <v>152</v>
      </c>
      <c r="E98" s="37"/>
      <c r="F98" s="207" t="s">
        <v>963</v>
      </c>
      <c r="G98" s="37"/>
      <c r="H98" s="37"/>
      <c r="I98" s="116"/>
      <c r="J98" s="37"/>
      <c r="K98" s="37"/>
      <c r="L98" s="40"/>
      <c r="M98" s="208"/>
      <c r="N98" s="209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152</v>
      </c>
      <c r="AU98" s="18" t="s">
        <v>81</v>
      </c>
    </row>
    <row r="99" spans="1:65" s="2" customFormat="1" ht="21.75" customHeight="1">
      <c r="A99" s="35"/>
      <c r="B99" s="36"/>
      <c r="C99" s="193" t="s">
        <v>178</v>
      </c>
      <c r="D99" s="193" t="s">
        <v>145</v>
      </c>
      <c r="E99" s="194" t="s">
        <v>964</v>
      </c>
      <c r="F99" s="195" t="s">
        <v>965</v>
      </c>
      <c r="G99" s="196" t="s">
        <v>196</v>
      </c>
      <c r="H99" s="197">
        <v>1</v>
      </c>
      <c r="I99" s="198"/>
      <c r="J99" s="199">
        <f>ROUND(I99*H99,2)</f>
        <v>0</v>
      </c>
      <c r="K99" s="195" t="s">
        <v>19</v>
      </c>
      <c r="L99" s="40"/>
      <c r="M99" s="200" t="s">
        <v>19</v>
      </c>
      <c r="N99" s="201" t="s">
        <v>43</v>
      </c>
      <c r="O99" s="65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04" t="s">
        <v>940</v>
      </c>
      <c r="AT99" s="204" t="s">
        <v>145</v>
      </c>
      <c r="AU99" s="204" t="s">
        <v>81</v>
      </c>
      <c r="AY99" s="18" t="s">
        <v>143</v>
      </c>
      <c r="BE99" s="205">
        <f>IF(N99="základní",J99,0)</f>
        <v>0</v>
      </c>
      <c r="BF99" s="205">
        <f>IF(N99="snížená",J99,0)</f>
        <v>0</v>
      </c>
      <c r="BG99" s="205">
        <f>IF(N99="zákl. přenesená",J99,0)</f>
        <v>0</v>
      </c>
      <c r="BH99" s="205">
        <f>IF(N99="sníž. přenesená",J99,0)</f>
        <v>0</v>
      </c>
      <c r="BI99" s="205">
        <f>IF(N99="nulová",J99,0)</f>
        <v>0</v>
      </c>
      <c r="BJ99" s="18" t="s">
        <v>79</v>
      </c>
      <c r="BK99" s="205">
        <f>ROUND(I99*H99,2)</f>
        <v>0</v>
      </c>
      <c r="BL99" s="18" t="s">
        <v>940</v>
      </c>
      <c r="BM99" s="204" t="s">
        <v>966</v>
      </c>
    </row>
    <row r="100" spans="1:65" s="2" customFormat="1" ht="29.25">
      <c r="A100" s="35"/>
      <c r="B100" s="36"/>
      <c r="C100" s="37"/>
      <c r="D100" s="206" t="s">
        <v>152</v>
      </c>
      <c r="E100" s="37"/>
      <c r="F100" s="207" t="s">
        <v>967</v>
      </c>
      <c r="G100" s="37"/>
      <c r="H100" s="37"/>
      <c r="I100" s="116"/>
      <c r="J100" s="37"/>
      <c r="K100" s="37"/>
      <c r="L100" s="40"/>
      <c r="M100" s="208"/>
      <c r="N100" s="209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152</v>
      </c>
      <c r="AU100" s="18" t="s">
        <v>81</v>
      </c>
    </row>
    <row r="101" spans="1:65" s="2" customFormat="1" ht="33" customHeight="1">
      <c r="A101" s="35"/>
      <c r="B101" s="36"/>
      <c r="C101" s="193" t="s">
        <v>184</v>
      </c>
      <c r="D101" s="193" t="s">
        <v>145</v>
      </c>
      <c r="E101" s="194" t="s">
        <v>968</v>
      </c>
      <c r="F101" s="195" t="s">
        <v>969</v>
      </c>
      <c r="G101" s="196" t="s">
        <v>196</v>
      </c>
      <c r="H101" s="197">
        <v>1</v>
      </c>
      <c r="I101" s="198"/>
      <c r="J101" s="199">
        <f>ROUND(I101*H101,2)</f>
        <v>0</v>
      </c>
      <c r="K101" s="195" t="s">
        <v>19</v>
      </c>
      <c r="L101" s="40"/>
      <c r="M101" s="200" t="s">
        <v>19</v>
      </c>
      <c r="N101" s="201" t="s">
        <v>43</v>
      </c>
      <c r="O101" s="65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04" t="s">
        <v>940</v>
      </c>
      <c r="AT101" s="204" t="s">
        <v>145</v>
      </c>
      <c r="AU101" s="204" t="s">
        <v>81</v>
      </c>
      <c r="AY101" s="18" t="s">
        <v>143</v>
      </c>
      <c r="BE101" s="205">
        <f>IF(N101="základní",J101,0)</f>
        <v>0</v>
      </c>
      <c r="BF101" s="205">
        <f>IF(N101="snížená",J101,0)</f>
        <v>0</v>
      </c>
      <c r="BG101" s="205">
        <f>IF(N101="zákl. přenesená",J101,0)</f>
        <v>0</v>
      </c>
      <c r="BH101" s="205">
        <f>IF(N101="sníž. přenesená",J101,0)</f>
        <v>0</v>
      </c>
      <c r="BI101" s="205">
        <f>IF(N101="nulová",J101,0)</f>
        <v>0</v>
      </c>
      <c r="BJ101" s="18" t="s">
        <v>79</v>
      </c>
      <c r="BK101" s="205">
        <f>ROUND(I101*H101,2)</f>
        <v>0</v>
      </c>
      <c r="BL101" s="18" t="s">
        <v>940</v>
      </c>
      <c r="BM101" s="204" t="s">
        <v>970</v>
      </c>
    </row>
    <row r="102" spans="1:65" s="2" customFormat="1" ht="29.25">
      <c r="A102" s="35"/>
      <c r="B102" s="36"/>
      <c r="C102" s="37"/>
      <c r="D102" s="206" t="s">
        <v>152</v>
      </c>
      <c r="E102" s="37"/>
      <c r="F102" s="207" t="s">
        <v>971</v>
      </c>
      <c r="G102" s="37"/>
      <c r="H102" s="37"/>
      <c r="I102" s="116"/>
      <c r="J102" s="37"/>
      <c r="K102" s="37"/>
      <c r="L102" s="40"/>
      <c r="M102" s="208"/>
      <c r="N102" s="209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152</v>
      </c>
      <c r="AU102" s="18" t="s">
        <v>81</v>
      </c>
    </row>
    <row r="103" spans="1:65" s="2" customFormat="1" ht="33" customHeight="1">
      <c r="A103" s="35"/>
      <c r="B103" s="36"/>
      <c r="C103" s="193" t="s">
        <v>193</v>
      </c>
      <c r="D103" s="193" t="s">
        <v>145</v>
      </c>
      <c r="E103" s="194" t="s">
        <v>972</v>
      </c>
      <c r="F103" s="195" t="s">
        <v>973</v>
      </c>
      <c r="G103" s="196" t="s">
        <v>196</v>
      </c>
      <c r="H103" s="197">
        <v>1</v>
      </c>
      <c r="I103" s="198"/>
      <c r="J103" s="199">
        <f>ROUND(I103*H103,2)</f>
        <v>0</v>
      </c>
      <c r="K103" s="195" t="s">
        <v>19</v>
      </c>
      <c r="L103" s="40"/>
      <c r="M103" s="200" t="s">
        <v>19</v>
      </c>
      <c r="N103" s="201" t="s">
        <v>43</v>
      </c>
      <c r="O103" s="65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04" t="s">
        <v>940</v>
      </c>
      <c r="AT103" s="204" t="s">
        <v>145</v>
      </c>
      <c r="AU103" s="204" t="s">
        <v>81</v>
      </c>
      <c r="AY103" s="18" t="s">
        <v>143</v>
      </c>
      <c r="BE103" s="205">
        <f>IF(N103="základní",J103,0)</f>
        <v>0</v>
      </c>
      <c r="BF103" s="205">
        <f>IF(N103="snížená",J103,0)</f>
        <v>0</v>
      </c>
      <c r="BG103" s="205">
        <f>IF(N103="zákl. přenesená",J103,0)</f>
        <v>0</v>
      </c>
      <c r="BH103" s="205">
        <f>IF(N103="sníž. přenesená",J103,0)</f>
        <v>0</v>
      </c>
      <c r="BI103" s="205">
        <f>IF(N103="nulová",J103,0)</f>
        <v>0</v>
      </c>
      <c r="BJ103" s="18" t="s">
        <v>79</v>
      </c>
      <c r="BK103" s="205">
        <f>ROUND(I103*H103,2)</f>
        <v>0</v>
      </c>
      <c r="BL103" s="18" t="s">
        <v>940</v>
      </c>
      <c r="BM103" s="204" t="s">
        <v>974</v>
      </c>
    </row>
    <row r="104" spans="1:65" s="2" customFormat="1">
      <c r="A104" s="35"/>
      <c r="B104" s="36"/>
      <c r="C104" s="37"/>
      <c r="D104" s="206" t="s">
        <v>152</v>
      </c>
      <c r="E104" s="37"/>
      <c r="F104" s="207" t="s">
        <v>975</v>
      </c>
      <c r="G104" s="37"/>
      <c r="H104" s="37"/>
      <c r="I104" s="116"/>
      <c r="J104" s="37"/>
      <c r="K104" s="37"/>
      <c r="L104" s="40"/>
      <c r="M104" s="208"/>
      <c r="N104" s="209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152</v>
      </c>
      <c r="AU104" s="18" t="s">
        <v>81</v>
      </c>
    </row>
    <row r="105" spans="1:65" s="2" customFormat="1" ht="33" customHeight="1">
      <c r="A105" s="35"/>
      <c r="B105" s="36"/>
      <c r="C105" s="193" t="s">
        <v>199</v>
      </c>
      <c r="D105" s="193" t="s">
        <v>145</v>
      </c>
      <c r="E105" s="194" t="s">
        <v>976</v>
      </c>
      <c r="F105" s="195" t="s">
        <v>973</v>
      </c>
      <c r="G105" s="196" t="s">
        <v>196</v>
      </c>
      <c r="H105" s="197">
        <v>1</v>
      </c>
      <c r="I105" s="198"/>
      <c r="J105" s="199">
        <f>ROUND(I105*H105,2)</f>
        <v>0</v>
      </c>
      <c r="K105" s="195" t="s">
        <v>19</v>
      </c>
      <c r="L105" s="40"/>
      <c r="M105" s="200" t="s">
        <v>19</v>
      </c>
      <c r="N105" s="201" t="s">
        <v>43</v>
      </c>
      <c r="O105" s="65"/>
      <c r="P105" s="202">
        <f>O105*H105</f>
        <v>0</v>
      </c>
      <c r="Q105" s="202">
        <v>0</v>
      </c>
      <c r="R105" s="202">
        <f>Q105*H105</f>
        <v>0</v>
      </c>
      <c r="S105" s="202">
        <v>0</v>
      </c>
      <c r="T105" s="203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04" t="s">
        <v>940</v>
      </c>
      <c r="AT105" s="204" t="s">
        <v>145</v>
      </c>
      <c r="AU105" s="204" t="s">
        <v>81</v>
      </c>
      <c r="AY105" s="18" t="s">
        <v>143</v>
      </c>
      <c r="BE105" s="205">
        <f>IF(N105="základní",J105,0)</f>
        <v>0</v>
      </c>
      <c r="BF105" s="205">
        <f>IF(N105="snížená",J105,0)</f>
        <v>0</v>
      </c>
      <c r="BG105" s="205">
        <f>IF(N105="zákl. přenesená",J105,0)</f>
        <v>0</v>
      </c>
      <c r="BH105" s="205">
        <f>IF(N105="sníž. přenesená",J105,0)</f>
        <v>0</v>
      </c>
      <c r="BI105" s="205">
        <f>IF(N105="nulová",J105,0)</f>
        <v>0</v>
      </c>
      <c r="BJ105" s="18" t="s">
        <v>79</v>
      </c>
      <c r="BK105" s="205">
        <f>ROUND(I105*H105,2)</f>
        <v>0</v>
      </c>
      <c r="BL105" s="18" t="s">
        <v>940</v>
      </c>
      <c r="BM105" s="204" t="s">
        <v>977</v>
      </c>
    </row>
    <row r="106" spans="1:65" s="2" customFormat="1" ht="19.5">
      <c r="A106" s="35"/>
      <c r="B106" s="36"/>
      <c r="C106" s="37"/>
      <c r="D106" s="206" t="s">
        <v>152</v>
      </c>
      <c r="E106" s="37"/>
      <c r="F106" s="207" t="s">
        <v>978</v>
      </c>
      <c r="G106" s="37"/>
      <c r="H106" s="37"/>
      <c r="I106" s="116"/>
      <c r="J106" s="37"/>
      <c r="K106" s="37"/>
      <c r="L106" s="40"/>
      <c r="M106" s="208"/>
      <c r="N106" s="209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152</v>
      </c>
      <c r="AU106" s="18" t="s">
        <v>81</v>
      </c>
    </row>
    <row r="107" spans="1:65" s="12" customFormat="1" ht="22.9" customHeight="1">
      <c r="B107" s="177"/>
      <c r="C107" s="178"/>
      <c r="D107" s="179" t="s">
        <v>71</v>
      </c>
      <c r="E107" s="191" t="s">
        <v>979</v>
      </c>
      <c r="F107" s="191" t="s">
        <v>980</v>
      </c>
      <c r="G107" s="178"/>
      <c r="H107" s="178"/>
      <c r="I107" s="181"/>
      <c r="J107" s="192">
        <f>BK107</f>
        <v>0</v>
      </c>
      <c r="K107" s="178"/>
      <c r="L107" s="183"/>
      <c r="M107" s="184"/>
      <c r="N107" s="185"/>
      <c r="O107" s="185"/>
      <c r="P107" s="186">
        <f>SUM(P108:P117)</f>
        <v>0</v>
      </c>
      <c r="Q107" s="185"/>
      <c r="R107" s="186">
        <f>SUM(R108:R117)</f>
        <v>0</v>
      </c>
      <c r="S107" s="185"/>
      <c r="T107" s="187">
        <f>SUM(T108:T117)</f>
        <v>0</v>
      </c>
      <c r="AR107" s="188" t="s">
        <v>150</v>
      </c>
      <c r="AT107" s="189" t="s">
        <v>71</v>
      </c>
      <c r="AU107" s="189" t="s">
        <v>79</v>
      </c>
      <c r="AY107" s="188" t="s">
        <v>143</v>
      </c>
      <c r="BK107" s="190">
        <f>SUM(BK108:BK117)</f>
        <v>0</v>
      </c>
    </row>
    <row r="108" spans="1:65" s="2" customFormat="1" ht="16.5" customHeight="1">
      <c r="A108" s="35"/>
      <c r="B108" s="36"/>
      <c r="C108" s="193" t="s">
        <v>205</v>
      </c>
      <c r="D108" s="193" t="s">
        <v>145</v>
      </c>
      <c r="E108" s="194" t="s">
        <v>981</v>
      </c>
      <c r="F108" s="195" t="s">
        <v>982</v>
      </c>
      <c r="G108" s="196" t="s">
        <v>939</v>
      </c>
      <c r="H108" s="197">
        <v>1</v>
      </c>
      <c r="I108" s="198"/>
      <c r="J108" s="199">
        <f>ROUND(I108*H108,2)</f>
        <v>0</v>
      </c>
      <c r="K108" s="195" t="s">
        <v>19</v>
      </c>
      <c r="L108" s="40"/>
      <c r="M108" s="200" t="s">
        <v>19</v>
      </c>
      <c r="N108" s="201" t="s">
        <v>43</v>
      </c>
      <c r="O108" s="65"/>
      <c r="P108" s="202">
        <f>O108*H108</f>
        <v>0</v>
      </c>
      <c r="Q108" s="202">
        <v>0</v>
      </c>
      <c r="R108" s="202">
        <f>Q108*H108</f>
        <v>0</v>
      </c>
      <c r="S108" s="202">
        <v>0</v>
      </c>
      <c r="T108" s="203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04" t="s">
        <v>983</v>
      </c>
      <c r="AT108" s="204" t="s">
        <v>145</v>
      </c>
      <c r="AU108" s="204" t="s">
        <v>81</v>
      </c>
      <c r="AY108" s="18" t="s">
        <v>143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8" t="s">
        <v>79</v>
      </c>
      <c r="BK108" s="205">
        <f>ROUND(I108*H108,2)</f>
        <v>0</v>
      </c>
      <c r="BL108" s="18" t="s">
        <v>983</v>
      </c>
      <c r="BM108" s="204" t="s">
        <v>984</v>
      </c>
    </row>
    <row r="109" spans="1:65" s="2" customFormat="1" ht="39">
      <c r="A109" s="35"/>
      <c r="B109" s="36"/>
      <c r="C109" s="37"/>
      <c r="D109" s="206" t="s">
        <v>152</v>
      </c>
      <c r="E109" s="37"/>
      <c r="F109" s="207" t="s">
        <v>985</v>
      </c>
      <c r="G109" s="37"/>
      <c r="H109" s="37"/>
      <c r="I109" s="116"/>
      <c r="J109" s="37"/>
      <c r="K109" s="37"/>
      <c r="L109" s="40"/>
      <c r="M109" s="208"/>
      <c r="N109" s="209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152</v>
      </c>
      <c r="AU109" s="18" t="s">
        <v>81</v>
      </c>
    </row>
    <row r="110" spans="1:65" s="15" customFormat="1">
      <c r="B110" s="242"/>
      <c r="C110" s="243"/>
      <c r="D110" s="206" t="s">
        <v>154</v>
      </c>
      <c r="E110" s="244" t="s">
        <v>19</v>
      </c>
      <c r="F110" s="245" t="s">
        <v>986</v>
      </c>
      <c r="G110" s="243"/>
      <c r="H110" s="244" t="s">
        <v>19</v>
      </c>
      <c r="I110" s="246"/>
      <c r="J110" s="243"/>
      <c r="K110" s="243"/>
      <c r="L110" s="247"/>
      <c r="M110" s="248"/>
      <c r="N110" s="249"/>
      <c r="O110" s="249"/>
      <c r="P110" s="249"/>
      <c r="Q110" s="249"/>
      <c r="R110" s="249"/>
      <c r="S110" s="249"/>
      <c r="T110" s="250"/>
      <c r="AT110" s="251" t="s">
        <v>154</v>
      </c>
      <c r="AU110" s="251" t="s">
        <v>81</v>
      </c>
      <c r="AV110" s="15" t="s">
        <v>79</v>
      </c>
      <c r="AW110" s="15" t="s">
        <v>34</v>
      </c>
      <c r="AX110" s="15" t="s">
        <v>72</v>
      </c>
      <c r="AY110" s="251" t="s">
        <v>143</v>
      </c>
    </row>
    <row r="111" spans="1:65" s="13" customFormat="1">
      <c r="B111" s="210"/>
      <c r="C111" s="211"/>
      <c r="D111" s="206" t="s">
        <v>154</v>
      </c>
      <c r="E111" s="212" t="s">
        <v>19</v>
      </c>
      <c r="F111" s="213" t="s">
        <v>79</v>
      </c>
      <c r="G111" s="211"/>
      <c r="H111" s="214">
        <v>1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154</v>
      </c>
      <c r="AU111" s="220" t="s">
        <v>81</v>
      </c>
      <c r="AV111" s="13" t="s">
        <v>81</v>
      </c>
      <c r="AW111" s="13" t="s">
        <v>34</v>
      </c>
      <c r="AX111" s="13" t="s">
        <v>79</v>
      </c>
      <c r="AY111" s="220" t="s">
        <v>143</v>
      </c>
    </row>
    <row r="112" spans="1:65" s="2" customFormat="1" ht="16.5" customHeight="1">
      <c r="A112" s="35"/>
      <c r="B112" s="36"/>
      <c r="C112" s="193" t="s">
        <v>211</v>
      </c>
      <c r="D112" s="193" t="s">
        <v>145</v>
      </c>
      <c r="E112" s="194" t="s">
        <v>987</v>
      </c>
      <c r="F112" s="195" t="s">
        <v>988</v>
      </c>
      <c r="G112" s="196" t="s">
        <v>939</v>
      </c>
      <c r="H112" s="197">
        <v>1</v>
      </c>
      <c r="I112" s="198"/>
      <c r="J112" s="199">
        <f>ROUND(I112*H112,2)</f>
        <v>0</v>
      </c>
      <c r="K112" s="195" t="s">
        <v>19</v>
      </c>
      <c r="L112" s="40"/>
      <c r="M112" s="200" t="s">
        <v>19</v>
      </c>
      <c r="N112" s="201" t="s">
        <v>43</v>
      </c>
      <c r="O112" s="65"/>
      <c r="P112" s="202">
        <f>O112*H112</f>
        <v>0</v>
      </c>
      <c r="Q112" s="202">
        <v>0</v>
      </c>
      <c r="R112" s="202">
        <f>Q112*H112</f>
        <v>0</v>
      </c>
      <c r="S112" s="202">
        <v>0</v>
      </c>
      <c r="T112" s="203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04" t="s">
        <v>983</v>
      </c>
      <c r="AT112" s="204" t="s">
        <v>145</v>
      </c>
      <c r="AU112" s="204" t="s">
        <v>81</v>
      </c>
      <c r="AY112" s="18" t="s">
        <v>143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8" t="s">
        <v>79</v>
      </c>
      <c r="BK112" s="205">
        <f>ROUND(I112*H112,2)</f>
        <v>0</v>
      </c>
      <c r="BL112" s="18" t="s">
        <v>983</v>
      </c>
      <c r="BM112" s="204" t="s">
        <v>989</v>
      </c>
    </row>
    <row r="113" spans="1:65" s="2" customFormat="1">
      <c r="A113" s="35"/>
      <c r="B113" s="36"/>
      <c r="C113" s="37"/>
      <c r="D113" s="206" t="s">
        <v>152</v>
      </c>
      <c r="E113" s="37"/>
      <c r="F113" s="207" t="s">
        <v>988</v>
      </c>
      <c r="G113" s="37"/>
      <c r="H113" s="37"/>
      <c r="I113" s="116"/>
      <c r="J113" s="37"/>
      <c r="K113" s="37"/>
      <c r="L113" s="40"/>
      <c r="M113" s="208"/>
      <c r="N113" s="209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152</v>
      </c>
      <c r="AU113" s="18" t="s">
        <v>81</v>
      </c>
    </row>
    <row r="114" spans="1:65" s="15" customFormat="1" ht="22.5">
      <c r="B114" s="242"/>
      <c r="C114" s="243"/>
      <c r="D114" s="206" t="s">
        <v>154</v>
      </c>
      <c r="E114" s="244" t="s">
        <v>19</v>
      </c>
      <c r="F114" s="245" t="s">
        <v>990</v>
      </c>
      <c r="G114" s="243"/>
      <c r="H114" s="244" t="s">
        <v>19</v>
      </c>
      <c r="I114" s="246"/>
      <c r="J114" s="243"/>
      <c r="K114" s="243"/>
      <c r="L114" s="247"/>
      <c r="M114" s="248"/>
      <c r="N114" s="249"/>
      <c r="O114" s="249"/>
      <c r="P114" s="249"/>
      <c r="Q114" s="249"/>
      <c r="R114" s="249"/>
      <c r="S114" s="249"/>
      <c r="T114" s="250"/>
      <c r="AT114" s="251" t="s">
        <v>154</v>
      </c>
      <c r="AU114" s="251" t="s">
        <v>81</v>
      </c>
      <c r="AV114" s="15" t="s">
        <v>79</v>
      </c>
      <c r="AW114" s="15" t="s">
        <v>34</v>
      </c>
      <c r="AX114" s="15" t="s">
        <v>72</v>
      </c>
      <c r="AY114" s="251" t="s">
        <v>143</v>
      </c>
    </row>
    <row r="115" spans="1:65" s="13" customFormat="1">
      <c r="B115" s="210"/>
      <c r="C115" s="211"/>
      <c r="D115" s="206" t="s">
        <v>154</v>
      </c>
      <c r="E115" s="212" t="s">
        <v>19</v>
      </c>
      <c r="F115" s="213" t="s">
        <v>79</v>
      </c>
      <c r="G115" s="211"/>
      <c r="H115" s="214">
        <v>1</v>
      </c>
      <c r="I115" s="215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154</v>
      </c>
      <c r="AU115" s="220" t="s">
        <v>81</v>
      </c>
      <c r="AV115" s="13" t="s">
        <v>81</v>
      </c>
      <c r="AW115" s="13" t="s">
        <v>34</v>
      </c>
      <c r="AX115" s="13" t="s">
        <v>79</v>
      </c>
      <c r="AY115" s="220" t="s">
        <v>143</v>
      </c>
    </row>
    <row r="116" spans="1:65" s="2" customFormat="1" ht="16.5" customHeight="1">
      <c r="A116" s="35"/>
      <c r="B116" s="36"/>
      <c r="C116" s="193" t="s">
        <v>217</v>
      </c>
      <c r="D116" s="193" t="s">
        <v>145</v>
      </c>
      <c r="E116" s="194" t="s">
        <v>991</v>
      </c>
      <c r="F116" s="195" t="s">
        <v>992</v>
      </c>
      <c r="G116" s="196" t="s">
        <v>939</v>
      </c>
      <c r="H116" s="197">
        <v>1</v>
      </c>
      <c r="I116" s="198"/>
      <c r="J116" s="199">
        <f>ROUND(I116*H116,2)</f>
        <v>0</v>
      </c>
      <c r="K116" s="195" t="s">
        <v>19</v>
      </c>
      <c r="L116" s="40"/>
      <c r="M116" s="200" t="s">
        <v>19</v>
      </c>
      <c r="N116" s="201" t="s">
        <v>43</v>
      </c>
      <c r="O116" s="65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04" t="s">
        <v>983</v>
      </c>
      <c r="AT116" s="204" t="s">
        <v>145</v>
      </c>
      <c r="AU116" s="204" t="s">
        <v>81</v>
      </c>
      <c r="AY116" s="18" t="s">
        <v>143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8" t="s">
        <v>79</v>
      </c>
      <c r="BK116" s="205">
        <f>ROUND(I116*H116,2)</f>
        <v>0</v>
      </c>
      <c r="BL116" s="18" t="s">
        <v>983</v>
      </c>
      <c r="BM116" s="204" t="s">
        <v>993</v>
      </c>
    </row>
    <row r="117" spans="1:65" s="2" customFormat="1">
      <c r="A117" s="35"/>
      <c r="B117" s="36"/>
      <c r="C117" s="37"/>
      <c r="D117" s="206" t="s">
        <v>152</v>
      </c>
      <c r="E117" s="37"/>
      <c r="F117" s="207" t="s">
        <v>994</v>
      </c>
      <c r="G117" s="37"/>
      <c r="H117" s="37"/>
      <c r="I117" s="116"/>
      <c r="J117" s="37"/>
      <c r="K117" s="37"/>
      <c r="L117" s="40"/>
      <c r="M117" s="253"/>
      <c r="N117" s="254"/>
      <c r="O117" s="255"/>
      <c r="P117" s="255"/>
      <c r="Q117" s="255"/>
      <c r="R117" s="255"/>
      <c r="S117" s="255"/>
      <c r="T117" s="25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152</v>
      </c>
      <c r="AU117" s="18" t="s">
        <v>81</v>
      </c>
    </row>
    <row r="118" spans="1:65" s="2" customFormat="1" ht="6.95" customHeight="1">
      <c r="A118" s="35"/>
      <c r="B118" s="48"/>
      <c r="C118" s="49"/>
      <c r="D118" s="49"/>
      <c r="E118" s="49"/>
      <c r="F118" s="49"/>
      <c r="G118" s="49"/>
      <c r="H118" s="49"/>
      <c r="I118" s="143"/>
      <c r="J118" s="49"/>
      <c r="K118" s="49"/>
      <c r="L118" s="40"/>
      <c r="M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</sheetData>
  <sheetProtection algorithmName="SHA-512" hashValue="TADMmq5uONM98/G+agURyENZoJjBlUft/PCfh518cgS+M1wUddj1ElQvTFniFLHxRI0VPG5wkHRihYdiCT9Q/w==" saltValue="wwdqjUPyWXKKyGd4mETOl34obObgnembM+Hn/86EzXSAhmAdy0PfcmT4jaQUDGeNEh5FR+1NV750hnOBlFffyg==" spinCount="100000" sheet="1" objects="1" scenarios="1" formatColumns="0" formatRows="0" autoFilter="0"/>
  <autoFilter ref="C82:K117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57" customWidth="1"/>
    <col min="2" max="2" width="1.6640625" style="257" customWidth="1"/>
    <col min="3" max="4" width="5" style="257" customWidth="1"/>
    <col min="5" max="5" width="11.6640625" style="257" customWidth="1"/>
    <col min="6" max="6" width="9.1640625" style="257" customWidth="1"/>
    <col min="7" max="7" width="5" style="257" customWidth="1"/>
    <col min="8" max="8" width="77.83203125" style="257" customWidth="1"/>
    <col min="9" max="10" width="20" style="257" customWidth="1"/>
    <col min="11" max="11" width="1.6640625" style="257" customWidth="1"/>
  </cols>
  <sheetData>
    <row r="1" spans="2:11" s="1" customFormat="1" ht="37.5" customHeight="1"/>
    <row r="2" spans="2:11" s="1" customFormat="1" ht="7.5" customHeight="1">
      <c r="B2" s="258"/>
      <c r="C2" s="259"/>
      <c r="D2" s="259"/>
      <c r="E2" s="259"/>
      <c r="F2" s="259"/>
      <c r="G2" s="259"/>
      <c r="H2" s="259"/>
      <c r="I2" s="259"/>
      <c r="J2" s="259"/>
      <c r="K2" s="260"/>
    </row>
    <row r="3" spans="2:11" s="16" customFormat="1" ht="45" customHeight="1">
      <c r="B3" s="261"/>
      <c r="C3" s="390" t="s">
        <v>995</v>
      </c>
      <c r="D3" s="390"/>
      <c r="E3" s="390"/>
      <c r="F3" s="390"/>
      <c r="G3" s="390"/>
      <c r="H3" s="390"/>
      <c r="I3" s="390"/>
      <c r="J3" s="390"/>
      <c r="K3" s="262"/>
    </row>
    <row r="4" spans="2:11" s="1" customFormat="1" ht="25.5" customHeight="1">
      <c r="B4" s="263"/>
      <c r="C4" s="391" t="s">
        <v>996</v>
      </c>
      <c r="D4" s="391"/>
      <c r="E4" s="391"/>
      <c r="F4" s="391"/>
      <c r="G4" s="391"/>
      <c r="H4" s="391"/>
      <c r="I4" s="391"/>
      <c r="J4" s="391"/>
      <c r="K4" s="264"/>
    </row>
    <row r="5" spans="2:11" s="1" customFormat="1" ht="5.25" customHeight="1">
      <c r="B5" s="263"/>
      <c r="C5" s="265"/>
      <c r="D5" s="265"/>
      <c r="E5" s="265"/>
      <c r="F5" s="265"/>
      <c r="G5" s="265"/>
      <c r="H5" s="265"/>
      <c r="I5" s="265"/>
      <c r="J5" s="265"/>
      <c r="K5" s="264"/>
    </row>
    <row r="6" spans="2:11" s="1" customFormat="1" ht="15" customHeight="1">
      <c r="B6" s="263"/>
      <c r="C6" s="389" t="s">
        <v>997</v>
      </c>
      <c r="D6" s="389"/>
      <c r="E6" s="389"/>
      <c r="F6" s="389"/>
      <c r="G6" s="389"/>
      <c r="H6" s="389"/>
      <c r="I6" s="389"/>
      <c r="J6" s="389"/>
      <c r="K6" s="264"/>
    </row>
    <row r="7" spans="2:11" s="1" customFormat="1" ht="15" customHeight="1">
      <c r="B7" s="267"/>
      <c r="C7" s="389" t="s">
        <v>998</v>
      </c>
      <c r="D7" s="389"/>
      <c r="E7" s="389"/>
      <c r="F7" s="389"/>
      <c r="G7" s="389"/>
      <c r="H7" s="389"/>
      <c r="I7" s="389"/>
      <c r="J7" s="389"/>
      <c r="K7" s="264"/>
    </row>
    <row r="8" spans="2:11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pans="2:11" s="1" customFormat="1" ht="15" customHeight="1">
      <c r="B9" s="267"/>
      <c r="C9" s="389" t="s">
        <v>999</v>
      </c>
      <c r="D9" s="389"/>
      <c r="E9" s="389"/>
      <c r="F9" s="389"/>
      <c r="G9" s="389"/>
      <c r="H9" s="389"/>
      <c r="I9" s="389"/>
      <c r="J9" s="389"/>
      <c r="K9" s="264"/>
    </row>
    <row r="10" spans="2:11" s="1" customFormat="1" ht="15" customHeight="1">
      <c r="B10" s="267"/>
      <c r="C10" s="266"/>
      <c r="D10" s="389" t="s">
        <v>1000</v>
      </c>
      <c r="E10" s="389"/>
      <c r="F10" s="389"/>
      <c r="G10" s="389"/>
      <c r="H10" s="389"/>
      <c r="I10" s="389"/>
      <c r="J10" s="389"/>
      <c r="K10" s="264"/>
    </row>
    <row r="11" spans="2:11" s="1" customFormat="1" ht="15" customHeight="1">
      <c r="B11" s="267"/>
      <c r="C11" s="268"/>
      <c r="D11" s="389" t="s">
        <v>1001</v>
      </c>
      <c r="E11" s="389"/>
      <c r="F11" s="389"/>
      <c r="G11" s="389"/>
      <c r="H11" s="389"/>
      <c r="I11" s="389"/>
      <c r="J11" s="389"/>
      <c r="K11" s="264"/>
    </row>
    <row r="12" spans="2:11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pans="2:11" s="1" customFormat="1" ht="15" customHeight="1">
      <c r="B13" s="267"/>
      <c r="C13" s="268"/>
      <c r="D13" s="269" t="s">
        <v>1002</v>
      </c>
      <c r="E13" s="266"/>
      <c r="F13" s="266"/>
      <c r="G13" s="266"/>
      <c r="H13" s="266"/>
      <c r="I13" s="266"/>
      <c r="J13" s="266"/>
      <c r="K13" s="264"/>
    </row>
    <row r="14" spans="2:11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pans="2:11" s="1" customFormat="1" ht="15" customHeight="1">
      <c r="B15" s="267"/>
      <c r="C15" s="268"/>
      <c r="D15" s="389" t="s">
        <v>1003</v>
      </c>
      <c r="E15" s="389"/>
      <c r="F15" s="389"/>
      <c r="G15" s="389"/>
      <c r="H15" s="389"/>
      <c r="I15" s="389"/>
      <c r="J15" s="389"/>
      <c r="K15" s="264"/>
    </row>
    <row r="16" spans="2:11" s="1" customFormat="1" ht="15" customHeight="1">
      <c r="B16" s="267"/>
      <c r="C16" s="268"/>
      <c r="D16" s="389" t="s">
        <v>1004</v>
      </c>
      <c r="E16" s="389"/>
      <c r="F16" s="389"/>
      <c r="G16" s="389"/>
      <c r="H16" s="389"/>
      <c r="I16" s="389"/>
      <c r="J16" s="389"/>
      <c r="K16" s="264"/>
    </row>
    <row r="17" spans="2:11" s="1" customFormat="1" ht="15" customHeight="1">
      <c r="B17" s="267"/>
      <c r="C17" s="268"/>
      <c r="D17" s="389" t="s">
        <v>1005</v>
      </c>
      <c r="E17" s="389"/>
      <c r="F17" s="389"/>
      <c r="G17" s="389"/>
      <c r="H17" s="389"/>
      <c r="I17" s="389"/>
      <c r="J17" s="389"/>
      <c r="K17" s="264"/>
    </row>
    <row r="18" spans="2:11" s="1" customFormat="1" ht="15" customHeight="1">
      <c r="B18" s="267"/>
      <c r="C18" s="268"/>
      <c r="D18" s="268"/>
      <c r="E18" s="270" t="s">
        <v>78</v>
      </c>
      <c r="F18" s="389" t="s">
        <v>1006</v>
      </c>
      <c r="G18" s="389"/>
      <c r="H18" s="389"/>
      <c r="I18" s="389"/>
      <c r="J18" s="389"/>
      <c r="K18" s="264"/>
    </row>
    <row r="19" spans="2:11" s="1" customFormat="1" ht="15" customHeight="1">
      <c r="B19" s="267"/>
      <c r="C19" s="268"/>
      <c r="D19" s="268"/>
      <c r="E19" s="270" t="s">
        <v>1007</v>
      </c>
      <c r="F19" s="389" t="s">
        <v>1008</v>
      </c>
      <c r="G19" s="389"/>
      <c r="H19" s="389"/>
      <c r="I19" s="389"/>
      <c r="J19" s="389"/>
      <c r="K19" s="264"/>
    </row>
    <row r="20" spans="2:11" s="1" customFormat="1" ht="15" customHeight="1">
      <c r="B20" s="267"/>
      <c r="C20" s="268"/>
      <c r="D20" s="268"/>
      <c r="E20" s="270" t="s">
        <v>95</v>
      </c>
      <c r="F20" s="389" t="s">
        <v>1009</v>
      </c>
      <c r="G20" s="389"/>
      <c r="H20" s="389"/>
      <c r="I20" s="389"/>
      <c r="J20" s="389"/>
      <c r="K20" s="264"/>
    </row>
    <row r="21" spans="2:11" s="1" customFormat="1" ht="15" customHeight="1">
      <c r="B21" s="267"/>
      <c r="C21" s="268"/>
      <c r="D21" s="268"/>
      <c r="E21" s="270" t="s">
        <v>1010</v>
      </c>
      <c r="F21" s="389" t="s">
        <v>1011</v>
      </c>
      <c r="G21" s="389"/>
      <c r="H21" s="389"/>
      <c r="I21" s="389"/>
      <c r="J21" s="389"/>
      <c r="K21" s="264"/>
    </row>
    <row r="22" spans="2:11" s="1" customFormat="1" ht="15" customHeight="1">
      <c r="B22" s="267"/>
      <c r="C22" s="268"/>
      <c r="D22" s="268"/>
      <c r="E22" s="270" t="s">
        <v>933</v>
      </c>
      <c r="F22" s="389" t="s">
        <v>1012</v>
      </c>
      <c r="G22" s="389"/>
      <c r="H22" s="389"/>
      <c r="I22" s="389"/>
      <c r="J22" s="389"/>
      <c r="K22" s="264"/>
    </row>
    <row r="23" spans="2:11" s="1" customFormat="1" ht="15" customHeight="1">
      <c r="B23" s="267"/>
      <c r="C23" s="268"/>
      <c r="D23" s="268"/>
      <c r="E23" s="270" t="s">
        <v>85</v>
      </c>
      <c r="F23" s="389" t="s">
        <v>1013</v>
      </c>
      <c r="G23" s="389"/>
      <c r="H23" s="389"/>
      <c r="I23" s="389"/>
      <c r="J23" s="389"/>
      <c r="K23" s="264"/>
    </row>
    <row r="24" spans="2:11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pans="2:11" s="1" customFormat="1" ht="15" customHeight="1">
      <c r="B25" s="267"/>
      <c r="C25" s="389" t="s">
        <v>1014</v>
      </c>
      <c r="D25" s="389"/>
      <c r="E25" s="389"/>
      <c r="F25" s="389"/>
      <c r="G25" s="389"/>
      <c r="H25" s="389"/>
      <c r="I25" s="389"/>
      <c r="J25" s="389"/>
      <c r="K25" s="264"/>
    </row>
    <row r="26" spans="2:11" s="1" customFormat="1" ht="15" customHeight="1">
      <c r="B26" s="267"/>
      <c r="C26" s="389" t="s">
        <v>1015</v>
      </c>
      <c r="D26" s="389"/>
      <c r="E26" s="389"/>
      <c r="F26" s="389"/>
      <c r="G26" s="389"/>
      <c r="H26" s="389"/>
      <c r="I26" s="389"/>
      <c r="J26" s="389"/>
      <c r="K26" s="264"/>
    </row>
    <row r="27" spans="2:11" s="1" customFormat="1" ht="15" customHeight="1">
      <c r="B27" s="267"/>
      <c r="C27" s="266"/>
      <c r="D27" s="389" t="s">
        <v>1016</v>
      </c>
      <c r="E27" s="389"/>
      <c r="F27" s="389"/>
      <c r="G27" s="389"/>
      <c r="H27" s="389"/>
      <c r="I27" s="389"/>
      <c r="J27" s="389"/>
      <c r="K27" s="264"/>
    </row>
    <row r="28" spans="2:11" s="1" customFormat="1" ht="15" customHeight="1">
      <c r="B28" s="267"/>
      <c r="C28" s="268"/>
      <c r="D28" s="389" t="s">
        <v>1017</v>
      </c>
      <c r="E28" s="389"/>
      <c r="F28" s="389"/>
      <c r="G28" s="389"/>
      <c r="H28" s="389"/>
      <c r="I28" s="389"/>
      <c r="J28" s="389"/>
      <c r="K28" s="264"/>
    </row>
    <row r="29" spans="2:11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pans="2:11" s="1" customFormat="1" ht="15" customHeight="1">
      <c r="B30" s="267"/>
      <c r="C30" s="268"/>
      <c r="D30" s="389" t="s">
        <v>1018</v>
      </c>
      <c r="E30" s="389"/>
      <c r="F30" s="389"/>
      <c r="G30" s="389"/>
      <c r="H30" s="389"/>
      <c r="I30" s="389"/>
      <c r="J30" s="389"/>
      <c r="K30" s="264"/>
    </row>
    <row r="31" spans="2:11" s="1" customFormat="1" ht="15" customHeight="1">
      <c r="B31" s="267"/>
      <c r="C31" s="268"/>
      <c r="D31" s="389" t="s">
        <v>1019</v>
      </c>
      <c r="E31" s="389"/>
      <c r="F31" s="389"/>
      <c r="G31" s="389"/>
      <c r="H31" s="389"/>
      <c r="I31" s="389"/>
      <c r="J31" s="389"/>
      <c r="K31" s="264"/>
    </row>
    <row r="32" spans="2:11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pans="2:11" s="1" customFormat="1" ht="15" customHeight="1">
      <c r="B33" s="267"/>
      <c r="C33" s="268"/>
      <c r="D33" s="389" t="s">
        <v>1020</v>
      </c>
      <c r="E33" s="389"/>
      <c r="F33" s="389"/>
      <c r="G33" s="389"/>
      <c r="H33" s="389"/>
      <c r="I33" s="389"/>
      <c r="J33" s="389"/>
      <c r="K33" s="264"/>
    </row>
    <row r="34" spans="2:11" s="1" customFormat="1" ht="15" customHeight="1">
      <c r="B34" s="267"/>
      <c r="C34" s="268"/>
      <c r="D34" s="389" t="s">
        <v>1021</v>
      </c>
      <c r="E34" s="389"/>
      <c r="F34" s="389"/>
      <c r="G34" s="389"/>
      <c r="H34" s="389"/>
      <c r="I34" s="389"/>
      <c r="J34" s="389"/>
      <c r="K34" s="264"/>
    </row>
    <row r="35" spans="2:11" s="1" customFormat="1" ht="15" customHeight="1">
      <c r="B35" s="267"/>
      <c r="C35" s="268"/>
      <c r="D35" s="389" t="s">
        <v>1022</v>
      </c>
      <c r="E35" s="389"/>
      <c r="F35" s="389"/>
      <c r="G35" s="389"/>
      <c r="H35" s="389"/>
      <c r="I35" s="389"/>
      <c r="J35" s="389"/>
      <c r="K35" s="264"/>
    </row>
    <row r="36" spans="2:11" s="1" customFormat="1" ht="15" customHeight="1">
      <c r="B36" s="267"/>
      <c r="C36" s="268"/>
      <c r="D36" s="266"/>
      <c r="E36" s="269" t="s">
        <v>129</v>
      </c>
      <c r="F36" s="266"/>
      <c r="G36" s="389" t="s">
        <v>1023</v>
      </c>
      <c r="H36" s="389"/>
      <c r="I36" s="389"/>
      <c r="J36" s="389"/>
      <c r="K36" s="264"/>
    </row>
    <row r="37" spans="2:11" s="1" customFormat="1" ht="30.75" customHeight="1">
      <c r="B37" s="267"/>
      <c r="C37" s="268"/>
      <c r="D37" s="266"/>
      <c r="E37" s="269" t="s">
        <v>1024</v>
      </c>
      <c r="F37" s="266"/>
      <c r="G37" s="389" t="s">
        <v>1025</v>
      </c>
      <c r="H37" s="389"/>
      <c r="I37" s="389"/>
      <c r="J37" s="389"/>
      <c r="K37" s="264"/>
    </row>
    <row r="38" spans="2:11" s="1" customFormat="1" ht="15" customHeight="1">
      <c r="B38" s="267"/>
      <c r="C38" s="268"/>
      <c r="D38" s="266"/>
      <c r="E38" s="269" t="s">
        <v>53</v>
      </c>
      <c r="F38" s="266"/>
      <c r="G38" s="389" t="s">
        <v>1026</v>
      </c>
      <c r="H38" s="389"/>
      <c r="I38" s="389"/>
      <c r="J38" s="389"/>
      <c r="K38" s="264"/>
    </row>
    <row r="39" spans="2:11" s="1" customFormat="1" ht="15" customHeight="1">
      <c r="B39" s="267"/>
      <c r="C39" s="268"/>
      <c r="D39" s="266"/>
      <c r="E39" s="269" t="s">
        <v>54</v>
      </c>
      <c r="F39" s="266"/>
      <c r="G39" s="389" t="s">
        <v>1027</v>
      </c>
      <c r="H39" s="389"/>
      <c r="I39" s="389"/>
      <c r="J39" s="389"/>
      <c r="K39" s="264"/>
    </row>
    <row r="40" spans="2:11" s="1" customFormat="1" ht="15" customHeight="1">
      <c r="B40" s="267"/>
      <c r="C40" s="268"/>
      <c r="D40" s="266"/>
      <c r="E40" s="269" t="s">
        <v>130</v>
      </c>
      <c r="F40" s="266"/>
      <c r="G40" s="389" t="s">
        <v>1028</v>
      </c>
      <c r="H40" s="389"/>
      <c r="I40" s="389"/>
      <c r="J40" s="389"/>
      <c r="K40" s="264"/>
    </row>
    <row r="41" spans="2:11" s="1" customFormat="1" ht="15" customHeight="1">
      <c r="B41" s="267"/>
      <c r="C41" s="268"/>
      <c r="D41" s="266"/>
      <c r="E41" s="269" t="s">
        <v>131</v>
      </c>
      <c r="F41" s="266"/>
      <c r="G41" s="389" t="s">
        <v>1029</v>
      </c>
      <c r="H41" s="389"/>
      <c r="I41" s="389"/>
      <c r="J41" s="389"/>
      <c r="K41" s="264"/>
    </row>
    <row r="42" spans="2:11" s="1" customFormat="1" ht="15" customHeight="1">
      <c r="B42" s="267"/>
      <c r="C42" s="268"/>
      <c r="D42" s="266"/>
      <c r="E42" s="269" t="s">
        <v>1030</v>
      </c>
      <c r="F42" s="266"/>
      <c r="G42" s="389" t="s">
        <v>1031</v>
      </c>
      <c r="H42" s="389"/>
      <c r="I42" s="389"/>
      <c r="J42" s="389"/>
      <c r="K42" s="264"/>
    </row>
    <row r="43" spans="2:11" s="1" customFormat="1" ht="15" customHeight="1">
      <c r="B43" s="267"/>
      <c r="C43" s="268"/>
      <c r="D43" s="266"/>
      <c r="E43" s="269"/>
      <c r="F43" s="266"/>
      <c r="G43" s="389" t="s">
        <v>1032</v>
      </c>
      <c r="H43" s="389"/>
      <c r="I43" s="389"/>
      <c r="J43" s="389"/>
      <c r="K43" s="264"/>
    </row>
    <row r="44" spans="2:11" s="1" customFormat="1" ht="15" customHeight="1">
      <c r="B44" s="267"/>
      <c r="C44" s="268"/>
      <c r="D44" s="266"/>
      <c r="E44" s="269" t="s">
        <v>1033</v>
      </c>
      <c r="F44" s="266"/>
      <c r="G44" s="389" t="s">
        <v>1034</v>
      </c>
      <c r="H44" s="389"/>
      <c r="I44" s="389"/>
      <c r="J44" s="389"/>
      <c r="K44" s="264"/>
    </row>
    <row r="45" spans="2:11" s="1" customFormat="1" ht="15" customHeight="1">
      <c r="B45" s="267"/>
      <c r="C45" s="268"/>
      <c r="D45" s="266"/>
      <c r="E45" s="269" t="s">
        <v>133</v>
      </c>
      <c r="F45" s="266"/>
      <c r="G45" s="389" t="s">
        <v>1035</v>
      </c>
      <c r="H45" s="389"/>
      <c r="I45" s="389"/>
      <c r="J45" s="389"/>
      <c r="K45" s="264"/>
    </row>
    <row r="46" spans="2:11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pans="2:11" s="1" customFormat="1" ht="15" customHeight="1">
      <c r="B47" s="267"/>
      <c r="C47" s="268"/>
      <c r="D47" s="389" t="s">
        <v>1036</v>
      </c>
      <c r="E47" s="389"/>
      <c r="F47" s="389"/>
      <c r="G47" s="389"/>
      <c r="H47" s="389"/>
      <c r="I47" s="389"/>
      <c r="J47" s="389"/>
      <c r="K47" s="264"/>
    </row>
    <row r="48" spans="2:11" s="1" customFormat="1" ht="15" customHeight="1">
      <c r="B48" s="267"/>
      <c r="C48" s="268"/>
      <c r="D48" s="268"/>
      <c r="E48" s="389" t="s">
        <v>1037</v>
      </c>
      <c r="F48" s="389"/>
      <c r="G48" s="389"/>
      <c r="H48" s="389"/>
      <c r="I48" s="389"/>
      <c r="J48" s="389"/>
      <c r="K48" s="264"/>
    </row>
    <row r="49" spans="2:11" s="1" customFormat="1" ht="15" customHeight="1">
      <c r="B49" s="267"/>
      <c r="C49" s="268"/>
      <c r="D49" s="268"/>
      <c r="E49" s="389" t="s">
        <v>1038</v>
      </c>
      <c r="F49" s="389"/>
      <c r="G49" s="389"/>
      <c r="H49" s="389"/>
      <c r="I49" s="389"/>
      <c r="J49" s="389"/>
      <c r="K49" s="264"/>
    </row>
    <row r="50" spans="2:11" s="1" customFormat="1" ht="15" customHeight="1">
      <c r="B50" s="267"/>
      <c r="C50" s="268"/>
      <c r="D50" s="268"/>
      <c r="E50" s="389" t="s">
        <v>1039</v>
      </c>
      <c r="F50" s="389"/>
      <c r="G50" s="389"/>
      <c r="H50" s="389"/>
      <c r="I50" s="389"/>
      <c r="J50" s="389"/>
      <c r="K50" s="264"/>
    </row>
    <row r="51" spans="2:11" s="1" customFormat="1" ht="15" customHeight="1">
      <c r="B51" s="267"/>
      <c r="C51" s="268"/>
      <c r="D51" s="389" t="s">
        <v>1040</v>
      </c>
      <c r="E51" s="389"/>
      <c r="F51" s="389"/>
      <c r="G51" s="389"/>
      <c r="H51" s="389"/>
      <c r="I51" s="389"/>
      <c r="J51" s="389"/>
      <c r="K51" s="264"/>
    </row>
    <row r="52" spans="2:11" s="1" customFormat="1" ht="25.5" customHeight="1">
      <c r="B52" s="263"/>
      <c r="C52" s="391" t="s">
        <v>1041</v>
      </c>
      <c r="D52" s="391"/>
      <c r="E52" s="391"/>
      <c r="F52" s="391"/>
      <c r="G52" s="391"/>
      <c r="H52" s="391"/>
      <c r="I52" s="391"/>
      <c r="J52" s="391"/>
      <c r="K52" s="264"/>
    </row>
    <row r="53" spans="2:11" s="1" customFormat="1" ht="5.25" customHeight="1">
      <c r="B53" s="263"/>
      <c r="C53" s="265"/>
      <c r="D53" s="265"/>
      <c r="E53" s="265"/>
      <c r="F53" s="265"/>
      <c r="G53" s="265"/>
      <c r="H53" s="265"/>
      <c r="I53" s="265"/>
      <c r="J53" s="265"/>
      <c r="K53" s="264"/>
    </row>
    <row r="54" spans="2:11" s="1" customFormat="1" ht="15" customHeight="1">
      <c r="B54" s="263"/>
      <c r="C54" s="389" t="s">
        <v>1042</v>
      </c>
      <c r="D54" s="389"/>
      <c r="E54" s="389"/>
      <c r="F54" s="389"/>
      <c r="G54" s="389"/>
      <c r="H54" s="389"/>
      <c r="I54" s="389"/>
      <c r="J54" s="389"/>
      <c r="K54" s="264"/>
    </row>
    <row r="55" spans="2:11" s="1" customFormat="1" ht="15" customHeight="1">
      <c r="B55" s="263"/>
      <c r="C55" s="389" t="s">
        <v>1043</v>
      </c>
      <c r="D55" s="389"/>
      <c r="E55" s="389"/>
      <c r="F55" s="389"/>
      <c r="G55" s="389"/>
      <c r="H55" s="389"/>
      <c r="I55" s="389"/>
      <c r="J55" s="389"/>
      <c r="K55" s="264"/>
    </row>
    <row r="56" spans="2:11" s="1" customFormat="1" ht="12.75" customHeight="1">
      <c r="B56" s="263"/>
      <c r="C56" s="266"/>
      <c r="D56" s="266"/>
      <c r="E56" s="266"/>
      <c r="F56" s="266"/>
      <c r="G56" s="266"/>
      <c r="H56" s="266"/>
      <c r="I56" s="266"/>
      <c r="J56" s="266"/>
      <c r="K56" s="264"/>
    </row>
    <row r="57" spans="2:11" s="1" customFormat="1" ht="15" customHeight="1">
      <c r="B57" s="263"/>
      <c r="C57" s="389" t="s">
        <v>1044</v>
      </c>
      <c r="D57" s="389"/>
      <c r="E57" s="389"/>
      <c r="F57" s="389"/>
      <c r="G57" s="389"/>
      <c r="H57" s="389"/>
      <c r="I57" s="389"/>
      <c r="J57" s="389"/>
      <c r="K57" s="264"/>
    </row>
    <row r="58" spans="2:11" s="1" customFormat="1" ht="15" customHeight="1">
      <c r="B58" s="263"/>
      <c r="C58" s="268"/>
      <c r="D58" s="389" t="s">
        <v>1045</v>
      </c>
      <c r="E58" s="389"/>
      <c r="F58" s="389"/>
      <c r="G58" s="389"/>
      <c r="H58" s="389"/>
      <c r="I58" s="389"/>
      <c r="J58" s="389"/>
      <c r="K58" s="264"/>
    </row>
    <row r="59" spans="2:11" s="1" customFormat="1" ht="15" customHeight="1">
      <c r="B59" s="263"/>
      <c r="C59" s="268"/>
      <c r="D59" s="389" t="s">
        <v>1046</v>
      </c>
      <c r="E59" s="389"/>
      <c r="F59" s="389"/>
      <c r="G59" s="389"/>
      <c r="H59" s="389"/>
      <c r="I59" s="389"/>
      <c r="J59" s="389"/>
      <c r="K59" s="264"/>
    </row>
    <row r="60" spans="2:11" s="1" customFormat="1" ht="15" customHeight="1">
      <c r="B60" s="263"/>
      <c r="C60" s="268"/>
      <c r="D60" s="389" t="s">
        <v>1047</v>
      </c>
      <c r="E60" s="389"/>
      <c r="F60" s="389"/>
      <c r="G60" s="389"/>
      <c r="H60" s="389"/>
      <c r="I60" s="389"/>
      <c r="J60" s="389"/>
      <c r="K60" s="264"/>
    </row>
    <row r="61" spans="2:11" s="1" customFormat="1" ht="15" customHeight="1">
      <c r="B61" s="263"/>
      <c r="C61" s="268"/>
      <c r="D61" s="389" t="s">
        <v>1048</v>
      </c>
      <c r="E61" s="389"/>
      <c r="F61" s="389"/>
      <c r="G61" s="389"/>
      <c r="H61" s="389"/>
      <c r="I61" s="389"/>
      <c r="J61" s="389"/>
      <c r="K61" s="264"/>
    </row>
    <row r="62" spans="2:11" s="1" customFormat="1" ht="15" customHeight="1">
      <c r="B62" s="263"/>
      <c r="C62" s="268"/>
      <c r="D62" s="393" t="s">
        <v>1049</v>
      </c>
      <c r="E62" s="393"/>
      <c r="F62" s="393"/>
      <c r="G62" s="393"/>
      <c r="H62" s="393"/>
      <c r="I62" s="393"/>
      <c r="J62" s="393"/>
      <c r="K62" s="264"/>
    </row>
    <row r="63" spans="2:11" s="1" customFormat="1" ht="15" customHeight="1">
      <c r="B63" s="263"/>
      <c r="C63" s="268"/>
      <c r="D63" s="389" t="s">
        <v>1050</v>
      </c>
      <c r="E63" s="389"/>
      <c r="F63" s="389"/>
      <c r="G63" s="389"/>
      <c r="H63" s="389"/>
      <c r="I63" s="389"/>
      <c r="J63" s="389"/>
      <c r="K63" s="264"/>
    </row>
    <row r="64" spans="2:11" s="1" customFormat="1" ht="12.75" customHeight="1">
      <c r="B64" s="263"/>
      <c r="C64" s="268"/>
      <c r="D64" s="268"/>
      <c r="E64" s="271"/>
      <c r="F64" s="268"/>
      <c r="G64" s="268"/>
      <c r="H64" s="268"/>
      <c r="I64" s="268"/>
      <c r="J64" s="268"/>
      <c r="K64" s="264"/>
    </row>
    <row r="65" spans="2:11" s="1" customFormat="1" ht="15" customHeight="1">
      <c r="B65" s="263"/>
      <c r="C65" s="268"/>
      <c r="D65" s="389" t="s">
        <v>1051</v>
      </c>
      <c r="E65" s="389"/>
      <c r="F65" s="389"/>
      <c r="G65" s="389"/>
      <c r="H65" s="389"/>
      <c r="I65" s="389"/>
      <c r="J65" s="389"/>
      <c r="K65" s="264"/>
    </row>
    <row r="66" spans="2:11" s="1" customFormat="1" ht="15" customHeight="1">
      <c r="B66" s="263"/>
      <c r="C66" s="268"/>
      <c r="D66" s="393" t="s">
        <v>1052</v>
      </c>
      <c r="E66" s="393"/>
      <c r="F66" s="393"/>
      <c r="G66" s="393"/>
      <c r="H66" s="393"/>
      <c r="I66" s="393"/>
      <c r="J66" s="393"/>
      <c r="K66" s="264"/>
    </row>
    <row r="67" spans="2:11" s="1" customFormat="1" ht="15" customHeight="1">
      <c r="B67" s="263"/>
      <c r="C67" s="268"/>
      <c r="D67" s="389" t="s">
        <v>1053</v>
      </c>
      <c r="E67" s="389"/>
      <c r="F67" s="389"/>
      <c r="G67" s="389"/>
      <c r="H67" s="389"/>
      <c r="I67" s="389"/>
      <c r="J67" s="389"/>
      <c r="K67" s="264"/>
    </row>
    <row r="68" spans="2:11" s="1" customFormat="1" ht="15" customHeight="1">
      <c r="B68" s="263"/>
      <c r="C68" s="268"/>
      <c r="D68" s="389" t="s">
        <v>1054</v>
      </c>
      <c r="E68" s="389"/>
      <c r="F68" s="389"/>
      <c r="G68" s="389"/>
      <c r="H68" s="389"/>
      <c r="I68" s="389"/>
      <c r="J68" s="389"/>
      <c r="K68" s="264"/>
    </row>
    <row r="69" spans="2:11" s="1" customFormat="1" ht="15" customHeight="1">
      <c r="B69" s="263"/>
      <c r="C69" s="268"/>
      <c r="D69" s="389" t="s">
        <v>1055</v>
      </c>
      <c r="E69" s="389"/>
      <c r="F69" s="389"/>
      <c r="G69" s="389"/>
      <c r="H69" s="389"/>
      <c r="I69" s="389"/>
      <c r="J69" s="389"/>
      <c r="K69" s="264"/>
    </row>
    <row r="70" spans="2:11" s="1" customFormat="1" ht="15" customHeight="1">
      <c r="B70" s="263"/>
      <c r="C70" s="268"/>
      <c r="D70" s="389" t="s">
        <v>1056</v>
      </c>
      <c r="E70" s="389"/>
      <c r="F70" s="389"/>
      <c r="G70" s="389"/>
      <c r="H70" s="389"/>
      <c r="I70" s="389"/>
      <c r="J70" s="389"/>
      <c r="K70" s="264"/>
    </row>
    <row r="71" spans="2:1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pans="2:11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pans="2:11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pans="2:11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pans="2:11" s="1" customFormat="1" ht="45" customHeight="1">
      <c r="B75" s="280"/>
      <c r="C75" s="392" t="s">
        <v>1057</v>
      </c>
      <c r="D75" s="392"/>
      <c r="E75" s="392"/>
      <c r="F75" s="392"/>
      <c r="G75" s="392"/>
      <c r="H75" s="392"/>
      <c r="I75" s="392"/>
      <c r="J75" s="392"/>
      <c r="K75" s="281"/>
    </row>
    <row r="76" spans="2:11" s="1" customFormat="1" ht="17.25" customHeight="1">
      <c r="B76" s="280"/>
      <c r="C76" s="282" t="s">
        <v>1058</v>
      </c>
      <c r="D76" s="282"/>
      <c r="E76" s="282"/>
      <c r="F76" s="282" t="s">
        <v>1059</v>
      </c>
      <c r="G76" s="283"/>
      <c r="H76" s="282" t="s">
        <v>54</v>
      </c>
      <c r="I76" s="282" t="s">
        <v>57</v>
      </c>
      <c r="J76" s="282" t="s">
        <v>1060</v>
      </c>
      <c r="K76" s="281"/>
    </row>
    <row r="77" spans="2:11" s="1" customFormat="1" ht="17.25" customHeight="1">
      <c r="B77" s="280"/>
      <c r="C77" s="284" t="s">
        <v>1061</v>
      </c>
      <c r="D77" s="284"/>
      <c r="E77" s="284"/>
      <c r="F77" s="285" t="s">
        <v>1062</v>
      </c>
      <c r="G77" s="286"/>
      <c r="H77" s="284"/>
      <c r="I77" s="284"/>
      <c r="J77" s="284" t="s">
        <v>1063</v>
      </c>
      <c r="K77" s="281"/>
    </row>
    <row r="78" spans="2:11" s="1" customFormat="1" ht="5.25" customHeight="1">
      <c r="B78" s="280"/>
      <c r="C78" s="287"/>
      <c r="D78" s="287"/>
      <c r="E78" s="287"/>
      <c r="F78" s="287"/>
      <c r="G78" s="288"/>
      <c r="H78" s="287"/>
      <c r="I78" s="287"/>
      <c r="J78" s="287"/>
      <c r="K78" s="281"/>
    </row>
    <row r="79" spans="2:11" s="1" customFormat="1" ht="15" customHeight="1">
      <c r="B79" s="280"/>
      <c r="C79" s="269" t="s">
        <v>53</v>
      </c>
      <c r="D79" s="287"/>
      <c r="E79" s="287"/>
      <c r="F79" s="289" t="s">
        <v>1064</v>
      </c>
      <c r="G79" s="288"/>
      <c r="H79" s="269" t="s">
        <v>1065</v>
      </c>
      <c r="I79" s="269" t="s">
        <v>1066</v>
      </c>
      <c r="J79" s="269">
        <v>20</v>
      </c>
      <c r="K79" s="281"/>
    </row>
    <row r="80" spans="2:11" s="1" customFormat="1" ht="15" customHeight="1">
      <c r="B80" s="280"/>
      <c r="C80" s="269" t="s">
        <v>1067</v>
      </c>
      <c r="D80" s="269"/>
      <c r="E80" s="269"/>
      <c r="F80" s="289" t="s">
        <v>1064</v>
      </c>
      <c r="G80" s="288"/>
      <c r="H80" s="269" t="s">
        <v>1068</v>
      </c>
      <c r="I80" s="269" t="s">
        <v>1066</v>
      </c>
      <c r="J80" s="269">
        <v>120</v>
      </c>
      <c r="K80" s="281"/>
    </row>
    <row r="81" spans="2:11" s="1" customFormat="1" ht="15" customHeight="1">
      <c r="B81" s="290"/>
      <c r="C81" s="269" t="s">
        <v>1069</v>
      </c>
      <c r="D81" s="269"/>
      <c r="E81" s="269"/>
      <c r="F81" s="289" t="s">
        <v>1070</v>
      </c>
      <c r="G81" s="288"/>
      <c r="H81" s="269" t="s">
        <v>1071</v>
      </c>
      <c r="I81" s="269" t="s">
        <v>1066</v>
      </c>
      <c r="J81" s="269">
        <v>50</v>
      </c>
      <c r="K81" s="281"/>
    </row>
    <row r="82" spans="2:11" s="1" customFormat="1" ht="15" customHeight="1">
      <c r="B82" s="290"/>
      <c r="C82" s="269" t="s">
        <v>1072</v>
      </c>
      <c r="D82" s="269"/>
      <c r="E82" s="269"/>
      <c r="F82" s="289" t="s">
        <v>1064</v>
      </c>
      <c r="G82" s="288"/>
      <c r="H82" s="269" t="s">
        <v>1073</v>
      </c>
      <c r="I82" s="269" t="s">
        <v>1074</v>
      </c>
      <c r="J82" s="269"/>
      <c r="K82" s="281"/>
    </row>
    <row r="83" spans="2:11" s="1" customFormat="1" ht="15" customHeight="1">
      <c r="B83" s="290"/>
      <c r="C83" s="291" t="s">
        <v>1075</v>
      </c>
      <c r="D83" s="291"/>
      <c r="E83" s="291"/>
      <c r="F83" s="292" t="s">
        <v>1070</v>
      </c>
      <c r="G83" s="291"/>
      <c r="H83" s="291" t="s">
        <v>1076</v>
      </c>
      <c r="I83" s="291" t="s">
        <v>1066</v>
      </c>
      <c r="J83" s="291">
        <v>15</v>
      </c>
      <c r="K83" s="281"/>
    </row>
    <row r="84" spans="2:11" s="1" customFormat="1" ht="15" customHeight="1">
      <c r="B84" s="290"/>
      <c r="C84" s="291" t="s">
        <v>1077</v>
      </c>
      <c r="D84" s="291"/>
      <c r="E84" s="291"/>
      <c r="F84" s="292" t="s">
        <v>1070</v>
      </c>
      <c r="G84" s="291"/>
      <c r="H84" s="291" t="s">
        <v>1078</v>
      </c>
      <c r="I84" s="291" t="s">
        <v>1066</v>
      </c>
      <c r="J84" s="291">
        <v>15</v>
      </c>
      <c r="K84" s="281"/>
    </row>
    <row r="85" spans="2:11" s="1" customFormat="1" ht="15" customHeight="1">
      <c r="B85" s="290"/>
      <c r="C85" s="291" t="s">
        <v>1079</v>
      </c>
      <c r="D85" s="291"/>
      <c r="E85" s="291"/>
      <c r="F85" s="292" t="s">
        <v>1070</v>
      </c>
      <c r="G85" s="291"/>
      <c r="H85" s="291" t="s">
        <v>1080</v>
      </c>
      <c r="I85" s="291" t="s">
        <v>1066</v>
      </c>
      <c r="J85" s="291">
        <v>20</v>
      </c>
      <c r="K85" s="281"/>
    </row>
    <row r="86" spans="2:11" s="1" customFormat="1" ht="15" customHeight="1">
      <c r="B86" s="290"/>
      <c r="C86" s="291" t="s">
        <v>1081</v>
      </c>
      <c r="D86" s="291"/>
      <c r="E86" s="291"/>
      <c r="F86" s="292" t="s">
        <v>1070</v>
      </c>
      <c r="G86" s="291"/>
      <c r="H86" s="291" t="s">
        <v>1082</v>
      </c>
      <c r="I86" s="291" t="s">
        <v>1066</v>
      </c>
      <c r="J86" s="291">
        <v>20</v>
      </c>
      <c r="K86" s="281"/>
    </row>
    <row r="87" spans="2:11" s="1" customFormat="1" ht="15" customHeight="1">
      <c r="B87" s="290"/>
      <c r="C87" s="269" t="s">
        <v>1083</v>
      </c>
      <c r="D87" s="269"/>
      <c r="E87" s="269"/>
      <c r="F87" s="289" t="s">
        <v>1070</v>
      </c>
      <c r="G87" s="288"/>
      <c r="H87" s="269" t="s">
        <v>1084</v>
      </c>
      <c r="I87" s="269" t="s">
        <v>1066</v>
      </c>
      <c r="J87" s="269">
        <v>50</v>
      </c>
      <c r="K87" s="281"/>
    </row>
    <row r="88" spans="2:11" s="1" customFormat="1" ht="15" customHeight="1">
      <c r="B88" s="290"/>
      <c r="C88" s="269" t="s">
        <v>1085</v>
      </c>
      <c r="D88" s="269"/>
      <c r="E88" s="269"/>
      <c r="F88" s="289" t="s">
        <v>1070</v>
      </c>
      <c r="G88" s="288"/>
      <c r="H88" s="269" t="s">
        <v>1086</v>
      </c>
      <c r="I88" s="269" t="s">
        <v>1066</v>
      </c>
      <c r="J88" s="269">
        <v>20</v>
      </c>
      <c r="K88" s="281"/>
    </row>
    <row r="89" spans="2:11" s="1" customFormat="1" ht="15" customHeight="1">
      <c r="B89" s="290"/>
      <c r="C89" s="269" t="s">
        <v>1087</v>
      </c>
      <c r="D89" s="269"/>
      <c r="E89" s="269"/>
      <c r="F89" s="289" t="s">
        <v>1070</v>
      </c>
      <c r="G89" s="288"/>
      <c r="H89" s="269" t="s">
        <v>1088</v>
      </c>
      <c r="I89" s="269" t="s">
        <v>1066</v>
      </c>
      <c r="J89" s="269">
        <v>20</v>
      </c>
      <c r="K89" s="281"/>
    </row>
    <row r="90" spans="2:11" s="1" customFormat="1" ht="15" customHeight="1">
      <c r="B90" s="290"/>
      <c r="C90" s="269" t="s">
        <v>1089</v>
      </c>
      <c r="D90" s="269"/>
      <c r="E90" s="269"/>
      <c r="F90" s="289" t="s">
        <v>1070</v>
      </c>
      <c r="G90" s="288"/>
      <c r="H90" s="269" t="s">
        <v>1090</v>
      </c>
      <c r="I90" s="269" t="s">
        <v>1066</v>
      </c>
      <c r="J90" s="269">
        <v>50</v>
      </c>
      <c r="K90" s="281"/>
    </row>
    <row r="91" spans="2:11" s="1" customFormat="1" ht="15" customHeight="1">
      <c r="B91" s="290"/>
      <c r="C91" s="269" t="s">
        <v>1091</v>
      </c>
      <c r="D91" s="269"/>
      <c r="E91" s="269"/>
      <c r="F91" s="289" t="s">
        <v>1070</v>
      </c>
      <c r="G91" s="288"/>
      <c r="H91" s="269" t="s">
        <v>1091</v>
      </c>
      <c r="I91" s="269" t="s">
        <v>1066</v>
      </c>
      <c r="J91" s="269">
        <v>50</v>
      </c>
      <c r="K91" s="281"/>
    </row>
    <row r="92" spans="2:11" s="1" customFormat="1" ht="15" customHeight="1">
      <c r="B92" s="290"/>
      <c r="C92" s="269" t="s">
        <v>1092</v>
      </c>
      <c r="D92" s="269"/>
      <c r="E92" s="269"/>
      <c r="F92" s="289" t="s">
        <v>1070</v>
      </c>
      <c r="G92" s="288"/>
      <c r="H92" s="269" t="s">
        <v>1093</v>
      </c>
      <c r="I92" s="269" t="s">
        <v>1066</v>
      </c>
      <c r="J92" s="269">
        <v>255</v>
      </c>
      <c r="K92" s="281"/>
    </row>
    <row r="93" spans="2:11" s="1" customFormat="1" ht="15" customHeight="1">
      <c r="B93" s="290"/>
      <c r="C93" s="269" t="s">
        <v>1094</v>
      </c>
      <c r="D93" s="269"/>
      <c r="E93" s="269"/>
      <c r="F93" s="289" t="s">
        <v>1064</v>
      </c>
      <c r="G93" s="288"/>
      <c r="H93" s="269" t="s">
        <v>1095</v>
      </c>
      <c r="I93" s="269" t="s">
        <v>1096</v>
      </c>
      <c r="J93" s="269"/>
      <c r="K93" s="281"/>
    </row>
    <row r="94" spans="2:11" s="1" customFormat="1" ht="15" customHeight="1">
      <c r="B94" s="290"/>
      <c r="C94" s="269" t="s">
        <v>1097</v>
      </c>
      <c r="D94" s="269"/>
      <c r="E94" s="269"/>
      <c r="F94" s="289" t="s">
        <v>1064</v>
      </c>
      <c r="G94" s="288"/>
      <c r="H94" s="269" t="s">
        <v>1098</v>
      </c>
      <c r="I94" s="269" t="s">
        <v>1099</v>
      </c>
      <c r="J94" s="269"/>
      <c r="K94" s="281"/>
    </row>
    <row r="95" spans="2:11" s="1" customFormat="1" ht="15" customHeight="1">
      <c r="B95" s="290"/>
      <c r="C95" s="269" t="s">
        <v>1100</v>
      </c>
      <c r="D95" s="269"/>
      <c r="E95" s="269"/>
      <c r="F95" s="289" t="s">
        <v>1064</v>
      </c>
      <c r="G95" s="288"/>
      <c r="H95" s="269" t="s">
        <v>1100</v>
      </c>
      <c r="I95" s="269" t="s">
        <v>1099</v>
      </c>
      <c r="J95" s="269"/>
      <c r="K95" s="281"/>
    </row>
    <row r="96" spans="2:11" s="1" customFormat="1" ht="15" customHeight="1">
      <c r="B96" s="290"/>
      <c r="C96" s="269" t="s">
        <v>38</v>
      </c>
      <c r="D96" s="269"/>
      <c r="E96" s="269"/>
      <c r="F96" s="289" t="s">
        <v>1064</v>
      </c>
      <c r="G96" s="288"/>
      <c r="H96" s="269" t="s">
        <v>1101</v>
      </c>
      <c r="I96" s="269" t="s">
        <v>1099</v>
      </c>
      <c r="J96" s="269"/>
      <c r="K96" s="281"/>
    </row>
    <row r="97" spans="2:11" s="1" customFormat="1" ht="15" customHeight="1">
      <c r="B97" s="290"/>
      <c r="C97" s="269" t="s">
        <v>48</v>
      </c>
      <c r="D97" s="269"/>
      <c r="E97" s="269"/>
      <c r="F97" s="289" t="s">
        <v>1064</v>
      </c>
      <c r="G97" s="288"/>
      <c r="H97" s="269" t="s">
        <v>1102</v>
      </c>
      <c r="I97" s="269" t="s">
        <v>1099</v>
      </c>
      <c r="J97" s="269"/>
      <c r="K97" s="281"/>
    </row>
    <row r="98" spans="2:11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pans="2:11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pans="2:11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pans="2:1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pans="2:11" s="1" customFormat="1" ht="45" customHeight="1">
      <c r="B102" s="280"/>
      <c r="C102" s="392" t="s">
        <v>1103</v>
      </c>
      <c r="D102" s="392"/>
      <c r="E102" s="392"/>
      <c r="F102" s="392"/>
      <c r="G102" s="392"/>
      <c r="H102" s="392"/>
      <c r="I102" s="392"/>
      <c r="J102" s="392"/>
      <c r="K102" s="281"/>
    </row>
    <row r="103" spans="2:11" s="1" customFormat="1" ht="17.25" customHeight="1">
      <c r="B103" s="280"/>
      <c r="C103" s="282" t="s">
        <v>1058</v>
      </c>
      <c r="D103" s="282"/>
      <c r="E103" s="282"/>
      <c r="F103" s="282" t="s">
        <v>1059</v>
      </c>
      <c r="G103" s="283"/>
      <c r="H103" s="282" t="s">
        <v>54</v>
      </c>
      <c r="I103" s="282" t="s">
        <v>57</v>
      </c>
      <c r="J103" s="282" t="s">
        <v>1060</v>
      </c>
      <c r="K103" s="281"/>
    </row>
    <row r="104" spans="2:11" s="1" customFormat="1" ht="17.25" customHeight="1">
      <c r="B104" s="280"/>
      <c r="C104" s="284" t="s">
        <v>1061</v>
      </c>
      <c r="D104" s="284"/>
      <c r="E104" s="284"/>
      <c r="F104" s="285" t="s">
        <v>1062</v>
      </c>
      <c r="G104" s="286"/>
      <c r="H104" s="284"/>
      <c r="I104" s="284"/>
      <c r="J104" s="284" t="s">
        <v>1063</v>
      </c>
      <c r="K104" s="281"/>
    </row>
    <row r="105" spans="2:11" s="1" customFormat="1" ht="5.25" customHeight="1">
      <c r="B105" s="280"/>
      <c r="C105" s="282"/>
      <c r="D105" s="282"/>
      <c r="E105" s="282"/>
      <c r="F105" s="282"/>
      <c r="G105" s="298"/>
      <c r="H105" s="282"/>
      <c r="I105" s="282"/>
      <c r="J105" s="282"/>
      <c r="K105" s="281"/>
    </row>
    <row r="106" spans="2:11" s="1" customFormat="1" ht="15" customHeight="1">
      <c r="B106" s="280"/>
      <c r="C106" s="269" t="s">
        <v>53</v>
      </c>
      <c r="D106" s="287"/>
      <c r="E106" s="287"/>
      <c r="F106" s="289" t="s">
        <v>1064</v>
      </c>
      <c r="G106" s="298"/>
      <c r="H106" s="269" t="s">
        <v>1104</v>
      </c>
      <c r="I106" s="269" t="s">
        <v>1066</v>
      </c>
      <c r="J106" s="269">
        <v>20</v>
      </c>
      <c r="K106" s="281"/>
    </row>
    <row r="107" spans="2:11" s="1" customFormat="1" ht="15" customHeight="1">
      <c r="B107" s="280"/>
      <c r="C107" s="269" t="s">
        <v>1067</v>
      </c>
      <c r="D107" s="269"/>
      <c r="E107" s="269"/>
      <c r="F107" s="289" t="s">
        <v>1064</v>
      </c>
      <c r="G107" s="269"/>
      <c r="H107" s="269" t="s">
        <v>1104</v>
      </c>
      <c r="I107" s="269" t="s">
        <v>1066</v>
      </c>
      <c r="J107" s="269">
        <v>120</v>
      </c>
      <c r="K107" s="281"/>
    </row>
    <row r="108" spans="2:11" s="1" customFormat="1" ht="15" customHeight="1">
      <c r="B108" s="290"/>
      <c r="C108" s="269" t="s">
        <v>1069</v>
      </c>
      <c r="D108" s="269"/>
      <c r="E108" s="269"/>
      <c r="F108" s="289" t="s">
        <v>1070</v>
      </c>
      <c r="G108" s="269"/>
      <c r="H108" s="269" t="s">
        <v>1104</v>
      </c>
      <c r="I108" s="269" t="s">
        <v>1066</v>
      </c>
      <c r="J108" s="269">
        <v>50</v>
      </c>
      <c r="K108" s="281"/>
    </row>
    <row r="109" spans="2:11" s="1" customFormat="1" ht="15" customHeight="1">
      <c r="B109" s="290"/>
      <c r="C109" s="269" t="s">
        <v>1072</v>
      </c>
      <c r="D109" s="269"/>
      <c r="E109" s="269"/>
      <c r="F109" s="289" t="s">
        <v>1064</v>
      </c>
      <c r="G109" s="269"/>
      <c r="H109" s="269" t="s">
        <v>1104</v>
      </c>
      <c r="I109" s="269" t="s">
        <v>1074</v>
      </c>
      <c r="J109" s="269"/>
      <c r="K109" s="281"/>
    </row>
    <row r="110" spans="2:11" s="1" customFormat="1" ht="15" customHeight="1">
      <c r="B110" s="290"/>
      <c r="C110" s="269" t="s">
        <v>1083</v>
      </c>
      <c r="D110" s="269"/>
      <c r="E110" s="269"/>
      <c r="F110" s="289" t="s">
        <v>1070</v>
      </c>
      <c r="G110" s="269"/>
      <c r="H110" s="269" t="s">
        <v>1104</v>
      </c>
      <c r="I110" s="269" t="s">
        <v>1066</v>
      </c>
      <c r="J110" s="269">
        <v>50</v>
      </c>
      <c r="K110" s="281"/>
    </row>
    <row r="111" spans="2:11" s="1" customFormat="1" ht="15" customHeight="1">
      <c r="B111" s="290"/>
      <c r="C111" s="269" t="s">
        <v>1091</v>
      </c>
      <c r="D111" s="269"/>
      <c r="E111" s="269"/>
      <c r="F111" s="289" t="s">
        <v>1070</v>
      </c>
      <c r="G111" s="269"/>
      <c r="H111" s="269" t="s">
        <v>1104</v>
      </c>
      <c r="I111" s="269" t="s">
        <v>1066</v>
      </c>
      <c r="J111" s="269">
        <v>50</v>
      </c>
      <c r="K111" s="281"/>
    </row>
    <row r="112" spans="2:11" s="1" customFormat="1" ht="15" customHeight="1">
      <c r="B112" s="290"/>
      <c r="C112" s="269" t="s">
        <v>1089</v>
      </c>
      <c r="D112" s="269"/>
      <c r="E112" s="269"/>
      <c r="F112" s="289" t="s">
        <v>1070</v>
      </c>
      <c r="G112" s="269"/>
      <c r="H112" s="269" t="s">
        <v>1104</v>
      </c>
      <c r="I112" s="269" t="s">
        <v>1066</v>
      </c>
      <c r="J112" s="269">
        <v>50</v>
      </c>
      <c r="K112" s="281"/>
    </row>
    <row r="113" spans="2:11" s="1" customFormat="1" ht="15" customHeight="1">
      <c r="B113" s="290"/>
      <c r="C113" s="269" t="s">
        <v>53</v>
      </c>
      <c r="D113" s="269"/>
      <c r="E113" s="269"/>
      <c r="F113" s="289" t="s">
        <v>1064</v>
      </c>
      <c r="G113" s="269"/>
      <c r="H113" s="269" t="s">
        <v>1105</v>
      </c>
      <c r="I113" s="269" t="s">
        <v>1066</v>
      </c>
      <c r="J113" s="269">
        <v>20</v>
      </c>
      <c r="K113" s="281"/>
    </row>
    <row r="114" spans="2:11" s="1" customFormat="1" ht="15" customHeight="1">
      <c r="B114" s="290"/>
      <c r="C114" s="269" t="s">
        <v>1106</v>
      </c>
      <c r="D114" s="269"/>
      <c r="E114" s="269"/>
      <c r="F114" s="289" t="s">
        <v>1064</v>
      </c>
      <c r="G114" s="269"/>
      <c r="H114" s="269" t="s">
        <v>1107</v>
      </c>
      <c r="I114" s="269" t="s">
        <v>1066</v>
      </c>
      <c r="J114" s="269">
        <v>120</v>
      </c>
      <c r="K114" s="281"/>
    </row>
    <row r="115" spans="2:11" s="1" customFormat="1" ht="15" customHeight="1">
      <c r="B115" s="290"/>
      <c r="C115" s="269" t="s">
        <v>38</v>
      </c>
      <c r="D115" s="269"/>
      <c r="E115" s="269"/>
      <c r="F115" s="289" t="s">
        <v>1064</v>
      </c>
      <c r="G115" s="269"/>
      <c r="H115" s="269" t="s">
        <v>1108</v>
      </c>
      <c r="I115" s="269" t="s">
        <v>1099</v>
      </c>
      <c r="J115" s="269"/>
      <c r="K115" s="281"/>
    </row>
    <row r="116" spans="2:11" s="1" customFormat="1" ht="15" customHeight="1">
      <c r="B116" s="290"/>
      <c r="C116" s="269" t="s">
        <v>48</v>
      </c>
      <c r="D116" s="269"/>
      <c r="E116" s="269"/>
      <c r="F116" s="289" t="s">
        <v>1064</v>
      </c>
      <c r="G116" s="269"/>
      <c r="H116" s="269" t="s">
        <v>1109</v>
      </c>
      <c r="I116" s="269" t="s">
        <v>1099</v>
      </c>
      <c r="J116" s="269"/>
      <c r="K116" s="281"/>
    </row>
    <row r="117" spans="2:11" s="1" customFormat="1" ht="15" customHeight="1">
      <c r="B117" s="290"/>
      <c r="C117" s="269" t="s">
        <v>57</v>
      </c>
      <c r="D117" s="269"/>
      <c r="E117" s="269"/>
      <c r="F117" s="289" t="s">
        <v>1064</v>
      </c>
      <c r="G117" s="269"/>
      <c r="H117" s="269" t="s">
        <v>1110</v>
      </c>
      <c r="I117" s="269" t="s">
        <v>1111</v>
      </c>
      <c r="J117" s="269"/>
      <c r="K117" s="281"/>
    </row>
    <row r="118" spans="2:11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pans="2:11" s="1" customFormat="1" ht="18.75" customHeight="1">
      <c r="B119" s="300"/>
      <c r="C119" s="266"/>
      <c r="D119" s="266"/>
      <c r="E119" s="266"/>
      <c r="F119" s="301"/>
      <c r="G119" s="266"/>
      <c r="H119" s="266"/>
      <c r="I119" s="266"/>
      <c r="J119" s="266"/>
      <c r="K119" s="300"/>
    </row>
    <row r="120" spans="2:11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pans="2:1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pans="2:11" s="1" customFormat="1" ht="45" customHeight="1">
      <c r="B122" s="305"/>
      <c r="C122" s="390" t="s">
        <v>1112</v>
      </c>
      <c r="D122" s="390"/>
      <c r="E122" s="390"/>
      <c r="F122" s="390"/>
      <c r="G122" s="390"/>
      <c r="H122" s="390"/>
      <c r="I122" s="390"/>
      <c r="J122" s="390"/>
      <c r="K122" s="306"/>
    </row>
    <row r="123" spans="2:11" s="1" customFormat="1" ht="17.25" customHeight="1">
      <c r="B123" s="307"/>
      <c r="C123" s="282" t="s">
        <v>1058</v>
      </c>
      <c r="D123" s="282"/>
      <c r="E123" s="282"/>
      <c r="F123" s="282" t="s">
        <v>1059</v>
      </c>
      <c r="G123" s="283"/>
      <c r="H123" s="282" t="s">
        <v>54</v>
      </c>
      <c r="I123" s="282" t="s">
        <v>57</v>
      </c>
      <c r="J123" s="282" t="s">
        <v>1060</v>
      </c>
      <c r="K123" s="308"/>
    </row>
    <row r="124" spans="2:11" s="1" customFormat="1" ht="17.25" customHeight="1">
      <c r="B124" s="307"/>
      <c r="C124" s="284" t="s">
        <v>1061</v>
      </c>
      <c r="D124" s="284"/>
      <c r="E124" s="284"/>
      <c r="F124" s="285" t="s">
        <v>1062</v>
      </c>
      <c r="G124" s="286"/>
      <c r="H124" s="284"/>
      <c r="I124" s="284"/>
      <c r="J124" s="284" t="s">
        <v>1063</v>
      </c>
      <c r="K124" s="308"/>
    </row>
    <row r="125" spans="2:11" s="1" customFormat="1" ht="5.25" customHeight="1">
      <c r="B125" s="309"/>
      <c r="C125" s="287"/>
      <c r="D125" s="287"/>
      <c r="E125" s="287"/>
      <c r="F125" s="287"/>
      <c r="G125" s="269"/>
      <c r="H125" s="287"/>
      <c r="I125" s="287"/>
      <c r="J125" s="287"/>
      <c r="K125" s="310"/>
    </row>
    <row r="126" spans="2:11" s="1" customFormat="1" ht="15" customHeight="1">
      <c r="B126" s="309"/>
      <c r="C126" s="269" t="s">
        <v>1067</v>
      </c>
      <c r="D126" s="287"/>
      <c r="E126" s="287"/>
      <c r="F126" s="289" t="s">
        <v>1064</v>
      </c>
      <c r="G126" s="269"/>
      <c r="H126" s="269" t="s">
        <v>1104</v>
      </c>
      <c r="I126" s="269" t="s">
        <v>1066</v>
      </c>
      <c r="J126" s="269">
        <v>120</v>
      </c>
      <c r="K126" s="311"/>
    </row>
    <row r="127" spans="2:11" s="1" customFormat="1" ht="15" customHeight="1">
      <c r="B127" s="309"/>
      <c r="C127" s="269" t="s">
        <v>1113</v>
      </c>
      <c r="D127" s="269"/>
      <c r="E127" s="269"/>
      <c r="F127" s="289" t="s">
        <v>1064</v>
      </c>
      <c r="G127" s="269"/>
      <c r="H127" s="269" t="s">
        <v>1114</v>
      </c>
      <c r="I127" s="269" t="s">
        <v>1066</v>
      </c>
      <c r="J127" s="269" t="s">
        <v>1115</v>
      </c>
      <c r="K127" s="311"/>
    </row>
    <row r="128" spans="2:11" s="1" customFormat="1" ht="15" customHeight="1">
      <c r="B128" s="309"/>
      <c r="C128" s="269" t="s">
        <v>85</v>
      </c>
      <c r="D128" s="269"/>
      <c r="E128" s="269"/>
      <c r="F128" s="289" t="s">
        <v>1064</v>
      </c>
      <c r="G128" s="269"/>
      <c r="H128" s="269" t="s">
        <v>1116</v>
      </c>
      <c r="I128" s="269" t="s">
        <v>1066</v>
      </c>
      <c r="J128" s="269" t="s">
        <v>1115</v>
      </c>
      <c r="K128" s="311"/>
    </row>
    <row r="129" spans="2:11" s="1" customFormat="1" ht="15" customHeight="1">
      <c r="B129" s="309"/>
      <c r="C129" s="269" t="s">
        <v>1075</v>
      </c>
      <c r="D129" s="269"/>
      <c r="E129" s="269"/>
      <c r="F129" s="289" t="s">
        <v>1070</v>
      </c>
      <c r="G129" s="269"/>
      <c r="H129" s="269" t="s">
        <v>1076</v>
      </c>
      <c r="I129" s="269" t="s">
        <v>1066</v>
      </c>
      <c r="J129" s="269">
        <v>15</v>
      </c>
      <c r="K129" s="311"/>
    </row>
    <row r="130" spans="2:11" s="1" customFormat="1" ht="15" customHeight="1">
      <c r="B130" s="309"/>
      <c r="C130" s="291" t="s">
        <v>1077</v>
      </c>
      <c r="D130" s="291"/>
      <c r="E130" s="291"/>
      <c r="F130" s="292" t="s">
        <v>1070</v>
      </c>
      <c r="G130" s="291"/>
      <c r="H130" s="291" t="s">
        <v>1078</v>
      </c>
      <c r="I130" s="291" t="s">
        <v>1066</v>
      </c>
      <c r="J130" s="291">
        <v>15</v>
      </c>
      <c r="K130" s="311"/>
    </row>
    <row r="131" spans="2:11" s="1" customFormat="1" ht="15" customHeight="1">
      <c r="B131" s="309"/>
      <c r="C131" s="291" t="s">
        <v>1079</v>
      </c>
      <c r="D131" s="291"/>
      <c r="E131" s="291"/>
      <c r="F131" s="292" t="s">
        <v>1070</v>
      </c>
      <c r="G131" s="291"/>
      <c r="H131" s="291" t="s">
        <v>1080</v>
      </c>
      <c r="I131" s="291" t="s">
        <v>1066</v>
      </c>
      <c r="J131" s="291">
        <v>20</v>
      </c>
      <c r="K131" s="311"/>
    </row>
    <row r="132" spans="2:11" s="1" customFormat="1" ht="15" customHeight="1">
      <c r="B132" s="309"/>
      <c r="C132" s="291" t="s">
        <v>1081</v>
      </c>
      <c r="D132" s="291"/>
      <c r="E132" s="291"/>
      <c r="F132" s="292" t="s">
        <v>1070</v>
      </c>
      <c r="G132" s="291"/>
      <c r="H132" s="291" t="s">
        <v>1082</v>
      </c>
      <c r="I132" s="291" t="s">
        <v>1066</v>
      </c>
      <c r="J132" s="291">
        <v>20</v>
      </c>
      <c r="K132" s="311"/>
    </row>
    <row r="133" spans="2:11" s="1" customFormat="1" ht="15" customHeight="1">
      <c r="B133" s="309"/>
      <c r="C133" s="269" t="s">
        <v>1069</v>
      </c>
      <c r="D133" s="269"/>
      <c r="E133" s="269"/>
      <c r="F133" s="289" t="s">
        <v>1070</v>
      </c>
      <c r="G133" s="269"/>
      <c r="H133" s="269" t="s">
        <v>1104</v>
      </c>
      <c r="I133" s="269" t="s">
        <v>1066</v>
      </c>
      <c r="J133" s="269">
        <v>50</v>
      </c>
      <c r="K133" s="311"/>
    </row>
    <row r="134" spans="2:11" s="1" customFormat="1" ht="15" customHeight="1">
      <c r="B134" s="309"/>
      <c r="C134" s="269" t="s">
        <v>1083</v>
      </c>
      <c r="D134" s="269"/>
      <c r="E134" s="269"/>
      <c r="F134" s="289" t="s">
        <v>1070</v>
      </c>
      <c r="G134" s="269"/>
      <c r="H134" s="269" t="s">
        <v>1104</v>
      </c>
      <c r="I134" s="269" t="s">
        <v>1066</v>
      </c>
      <c r="J134" s="269">
        <v>50</v>
      </c>
      <c r="K134" s="311"/>
    </row>
    <row r="135" spans="2:11" s="1" customFormat="1" ht="15" customHeight="1">
      <c r="B135" s="309"/>
      <c r="C135" s="269" t="s">
        <v>1089</v>
      </c>
      <c r="D135" s="269"/>
      <c r="E135" s="269"/>
      <c r="F135" s="289" t="s">
        <v>1070</v>
      </c>
      <c r="G135" s="269"/>
      <c r="H135" s="269" t="s">
        <v>1104</v>
      </c>
      <c r="I135" s="269" t="s">
        <v>1066</v>
      </c>
      <c r="J135" s="269">
        <v>50</v>
      </c>
      <c r="K135" s="311"/>
    </row>
    <row r="136" spans="2:11" s="1" customFormat="1" ht="15" customHeight="1">
      <c r="B136" s="309"/>
      <c r="C136" s="269" t="s">
        <v>1091</v>
      </c>
      <c r="D136" s="269"/>
      <c r="E136" s="269"/>
      <c r="F136" s="289" t="s">
        <v>1070</v>
      </c>
      <c r="G136" s="269"/>
      <c r="H136" s="269" t="s">
        <v>1104</v>
      </c>
      <c r="I136" s="269" t="s">
        <v>1066</v>
      </c>
      <c r="J136" s="269">
        <v>50</v>
      </c>
      <c r="K136" s="311"/>
    </row>
    <row r="137" spans="2:11" s="1" customFormat="1" ht="15" customHeight="1">
      <c r="B137" s="309"/>
      <c r="C137" s="269" t="s">
        <v>1092</v>
      </c>
      <c r="D137" s="269"/>
      <c r="E137" s="269"/>
      <c r="F137" s="289" t="s">
        <v>1070</v>
      </c>
      <c r="G137" s="269"/>
      <c r="H137" s="269" t="s">
        <v>1117</v>
      </c>
      <c r="I137" s="269" t="s">
        <v>1066</v>
      </c>
      <c r="J137" s="269">
        <v>255</v>
      </c>
      <c r="K137" s="311"/>
    </row>
    <row r="138" spans="2:11" s="1" customFormat="1" ht="15" customHeight="1">
      <c r="B138" s="309"/>
      <c r="C138" s="269" t="s">
        <v>1094</v>
      </c>
      <c r="D138" s="269"/>
      <c r="E138" s="269"/>
      <c r="F138" s="289" t="s">
        <v>1064</v>
      </c>
      <c r="G138" s="269"/>
      <c r="H138" s="269" t="s">
        <v>1118</v>
      </c>
      <c r="I138" s="269" t="s">
        <v>1096</v>
      </c>
      <c r="J138" s="269"/>
      <c r="K138" s="311"/>
    </row>
    <row r="139" spans="2:11" s="1" customFormat="1" ht="15" customHeight="1">
      <c r="B139" s="309"/>
      <c r="C139" s="269" t="s">
        <v>1097</v>
      </c>
      <c r="D139" s="269"/>
      <c r="E139" s="269"/>
      <c r="F139" s="289" t="s">
        <v>1064</v>
      </c>
      <c r="G139" s="269"/>
      <c r="H139" s="269" t="s">
        <v>1119</v>
      </c>
      <c r="I139" s="269" t="s">
        <v>1099</v>
      </c>
      <c r="J139" s="269"/>
      <c r="K139" s="311"/>
    </row>
    <row r="140" spans="2:11" s="1" customFormat="1" ht="15" customHeight="1">
      <c r="B140" s="309"/>
      <c r="C140" s="269" t="s">
        <v>1100</v>
      </c>
      <c r="D140" s="269"/>
      <c r="E140" s="269"/>
      <c r="F140" s="289" t="s">
        <v>1064</v>
      </c>
      <c r="G140" s="269"/>
      <c r="H140" s="269" t="s">
        <v>1100</v>
      </c>
      <c r="I140" s="269" t="s">
        <v>1099</v>
      </c>
      <c r="J140" s="269"/>
      <c r="K140" s="311"/>
    </row>
    <row r="141" spans="2:11" s="1" customFormat="1" ht="15" customHeight="1">
      <c r="B141" s="309"/>
      <c r="C141" s="269" t="s">
        <v>38</v>
      </c>
      <c r="D141" s="269"/>
      <c r="E141" s="269"/>
      <c r="F141" s="289" t="s">
        <v>1064</v>
      </c>
      <c r="G141" s="269"/>
      <c r="H141" s="269" t="s">
        <v>1120</v>
      </c>
      <c r="I141" s="269" t="s">
        <v>1099</v>
      </c>
      <c r="J141" s="269"/>
      <c r="K141" s="311"/>
    </row>
    <row r="142" spans="2:11" s="1" customFormat="1" ht="15" customHeight="1">
      <c r="B142" s="309"/>
      <c r="C142" s="269" t="s">
        <v>1121</v>
      </c>
      <c r="D142" s="269"/>
      <c r="E142" s="269"/>
      <c r="F142" s="289" t="s">
        <v>1064</v>
      </c>
      <c r="G142" s="269"/>
      <c r="H142" s="269" t="s">
        <v>1122</v>
      </c>
      <c r="I142" s="269" t="s">
        <v>1099</v>
      </c>
      <c r="J142" s="269"/>
      <c r="K142" s="311"/>
    </row>
    <row r="143" spans="2:11" s="1" customFormat="1" ht="15" customHeight="1">
      <c r="B143" s="312"/>
      <c r="C143" s="313"/>
      <c r="D143" s="313"/>
      <c r="E143" s="313"/>
      <c r="F143" s="313"/>
      <c r="G143" s="313"/>
      <c r="H143" s="313"/>
      <c r="I143" s="313"/>
      <c r="J143" s="313"/>
      <c r="K143" s="314"/>
    </row>
    <row r="144" spans="2:11" s="1" customFormat="1" ht="18.75" customHeight="1">
      <c r="B144" s="266"/>
      <c r="C144" s="266"/>
      <c r="D144" s="266"/>
      <c r="E144" s="266"/>
      <c r="F144" s="301"/>
      <c r="G144" s="266"/>
      <c r="H144" s="266"/>
      <c r="I144" s="266"/>
      <c r="J144" s="266"/>
      <c r="K144" s="266"/>
    </row>
    <row r="145" spans="2:11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pans="2:11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pans="2:11" s="1" customFormat="1" ht="45" customHeight="1">
      <c r="B147" s="280"/>
      <c r="C147" s="392" t="s">
        <v>1123</v>
      </c>
      <c r="D147" s="392"/>
      <c r="E147" s="392"/>
      <c r="F147" s="392"/>
      <c r="G147" s="392"/>
      <c r="H147" s="392"/>
      <c r="I147" s="392"/>
      <c r="J147" s="392"/>
      <c r="K147" s="281"/>
    </row>
    <row r="148" spans="2:11" s="1" customFormat="1" ht="17.25" customHeight="1">
      <c r="B148" s="280"/>
      <c r="C148" s="282" t="s">
        <v>1058</v>
      </c>
      <c r="D148" s="282"/>
      <c r="E148" s="282"/>
      <c r="F148" s="282" t="s">
        <v>1059</v>
      </c>
      <c r="G148" s="283"/>
      <c r="H148" s="282" t="s">
        <v>54</v>
      </c>
      <c r="I148" s="282" t="s">
        <v>57</v>
      </c>
      <c r="J148" s="282" t="s">
        <v>1060</v>
      </c>
      <c r="K148" s="281"/>
    </row>
    <row r="149" spans="2:11" s="1" customFormat="1" ht="17.25" customHeight="1">
      <c r="B149" s="280"/>
      <c r="C149" s="284" t="s">
        <v>1061</v>
      </c>
      <c r="D149" s="284"/>
      <c r="E149" s="284"/>
      <c r="F149" s="285" t="s">
        <v>1062</v>
      </c>
      <c r="G149" s="286"/>
      <c r="H149" s="284"/>
      <c r="I149" s="284"/>
      <c r="J149" s="284" t="s">
        <v>1063</v>
      </c>
      <c r="K149" s="281"/>
    </row>
    <row r="150" spans="2:11" s="1" customFormat="1" ht="5.25" customHeight="1">
      <c r="B150" s="290"/>
      <c r="C150" s="287"/>
      <c r="D150" s="287"/>
      <c r="E150" s="287"/>
      <c r="F150" s="287"/>
      <c r="G150" s="288"/>
      <c r="H150" s="287"/>
      <c r="I150" s="287"/>
      <c r="J150" s="287"/>
      <c r="K150" s="311"/>
    </row>
    <row r="151" spans="2:11" s="1" customFormat="1" ht="15" customHeight="1">
      <c r="B151" s="290"/>
      <c r="C151" s="315" t="s">
        <v>1067</v>
      </c>
      <c r="D151" s="269"/>
      <c r="E151" s="269"/>
      <c r="F151" s="316" t="s">
        <v>1064</v>
      </c>
      <c r="G151" s="269"/>
      <c r="H151" s="315" t="s">
        <v>1104</v>
      </c>
      <c r="I151" s="315" t="s">
        <v>1066</v>
      </c>
      <c r="J151" s="315">
        <v>120</v>
      </c>
      <c r="K151" s="311"/>
    </row>
    <row r="152" spans="2:11" s="1" customFormat="1" ht="15" customHeight="1">
      <c r="B152" s="290"/>
      <c r="C152" s="315" t="s">
        <v>1113</v>
      </c>
      <c r="D152" s="269"/>
      <c r="E152" s="269"/>
      <c r="F152" s="316" t="s">
        <v>1064</v>
      </c>
      <c r="G152" s="269"/>
      <c r="H152" s="315" t="s">
        <v>1124</v>
      </c>
      <c r="I152" s="315" t="s">
        <v>1066</v>
      </c>
      <c r="J152" s="315" t="s">
        <v>1115</v>
      </c>
      <c r="K152" s="311"/>
    </row>
    <row r="153" spans="2:11" s="1" customFormat="1" ht="15" customHeight="1">
      <c r="B153" s="290"/>
      <c r="C153" s="315" t="s">
        <v>85</v>
      </c>
      <c r="D153" s="269"/>
      <c r="E153" s="269"/>
      <c r="F153" s="316" t="s">
        <v>1064</v>
      </c>
      <c r="G153" s="269"/>
      <c r="H153" s="315" t="s">
        <v>1125</v>
      </c>
      <c r="I153" s="315" t="s">
        <v>1066</v>
      </c>
      <c r="J153" s="315" t="s">
        <v>1115</v>
      </c>
      <c r="K153" s="311"/>
    </row>
    <row r="154" spans="2:11" s="1" customFormat="1" ht="15" customHeight="1">
      <c r="B154" s="290"/>
      <c r="C154" s="315" t="s">
        <v>1069</v>
      </c>
      <c r="D154" s="269"/>
      <c r="E154" s="269"/>
      <c r="F154" s="316" t="s">
        <v>1070</v>
      </c>
      <c r="G154" s="269"/>
      <c r="H154" s="315" t="s">
        <v>1104</v>
      </c>
      <c r="I154" s="315" t="s">
        <v>1066</v>
      </c>
      <c r="J154" s="315">
        <v>50</v>
      </c>
      <c r="K154" s="311"/>
    </row>
    <row r="155" spans="2:11" s="1" customFormat="1" ht="15" customHeight="1">
      <c r="B155" s="290"/>
      <c r="C155" s="315" t="s">
        <v>1072</v>
      </c>
      <c r="D155" s="269"/>
      <c r="E155" s="269"/>
      <c r="F155" s="316" t="s">
        <v>1064</v>
      </c>
      <c r="G155" s="269"/>
      <c r="H155" s="315" t="s">
        <v>1104</v>
      </c>
      <c r="I155" s="315" t="s">
        <v>1074</v>
      </c>
      <c r="J155" s="315"/>
      <c r="K155" s="311"/>
    </row>
    <row r="156" spans="2:11" s="1" customFormat="1" ht="15" customHeight="1">
      <c r="B156" s="290"/>
      <c r="C156" s="315" t="s">
        <v>1083</v>
      </c>
      <c r="D156" s="269"/>
      <c r="E156" s="269"/>
      <c r="F156" s="316" t="s">
        <v>1070</v>
      </c>
      <c r="G156" s="269"/>
      <c r="H156" s="315" t="s">
        <v>1104</v>
      </c>
      <c r="I156" s="315" t="s">
        <v>1066</v>
      </c>
      <c r="J156" s="315">
        <v>50</v>
      </c>
      <c r="K156" s="311"/>
    </row>
    <row r="157" spans="2:11" s="1" customFormat="1" ht="15" customHeight="1">
      <c r="B157" s="290"/>
      <c r="C157" s="315" t="s">
        <v>1091</v>
      </c>
      <c r="D157" s="269"/>
      <c r="E157" s="269"/>
      <c r="F157" s="316" t="s">
        <v>1070</v>
      </c>
      <c r="G157" s="269"/>
      <c r="H157" s="315" t="s">
        <v>1104</v>
      </c>
      <c r="I157" s="315" t="s">
        <v>1066</v>
      </c>
      <c r="J157" s="315">
        <v>50</v>
      </c>
      <c r="K157" s="311"/>
    </row>
    <row r="158" spans="2:11" s="1" customFormat="1" ht="15" customHeight="1">
      <c r="B158" s="290"/>
      <c r="C158" s="315" t="s">
        <v>1089</v>
      </c>
      <c r="D158" s="269"/>
      <c r="E158" s="269"/>
      <c r="F158" s="316" t="s">
        <v>1070</v>
      </c>
      <c r="G158" s="269"/>
      <c r="H158" s="315" t="s">
        <v>1104</v>
      </c>
      <c r="I158" s="315" t="s">
        <v>1066</v>
      </c>
      <c r="J158" s="315">
        <v>50</v>
      </c>
      <c r="K158" s="311"/>
    </row>
    <row r="159" spans="2:11" s="1" customFormat="1" ht="15" customHeight="1">
      <c r="B159" s="290"/>
      <c r="C159" s="315" t="s">
        <v>113</v>
      </c>
      <c r="D159" s="269"/>
      <c r="E159" s="269"/>
      <c r="F159" s="316" t="s">
        <v>1064</v>
      </c>
      <c r="G159" s="269"/>
      <c r="H159" s="315" t="s">
        <v>1126</v>
      </c>
      <c r="I159" s="315" t="s">
        <v>1066</v>
      </c>
      <c r="J159" s="315" t="s">
        <v>1127</v>
      </c>
      <c r="K159" s="311"/>
    </row>
    <row r="160" spans="2:11" s="1" customFormat="1" ht="15" customHeight="1">
      <c r="B160" s="290"/>
      <c r="C160" s="315" t="s">
        <v>1128</v>
      </c>
      <c r="D160" s="269"/>
      <c r="E160" s="269"/>
      <c r="F160" s="316" t="s">
        <v>1064</v>
      </c>
      <c r="G160" s="269"/>
      <c r="H160" s="315" t="s">
        <v>1129</v>
      </c>
      <c r="I160" s="315" t="s">
        <v>1099</v>
      </c>
      <c r="J160" s="315"/>
      <c r="K160" s="311"/>
    </row>
    <row r="161" spans="2:11" s="1" customFormat="1" ht="15" customHeight="1">
      <c r="B161" s="317"/>
      <c r="C161" s="299"/>
      <c r="D161" s="299"/>
      <c r="E161" s="299"/>
      <c r="F161" s="299"/>
      <c r="G161" s="299"/>
      <c r="H161" s="299"/>
      <c r="I161" s="299"/>
      <c r="J161" s="299"/>
      <c r="K161" s="318"/>
    </row>
    <row r="162" spans="2:11" s="1" customFormat="1" ht="18.75" customHeight="1">
      <c r="B162" s="266"/>
      <c r="C162" s="269"/>
      <c r="D162" s="269"/>
      <c r="E162" s="269"/>
      <c r="F162" s="289"/>
      <c r="G162" s="269"/>
      <c r="H162" s="269"/>
      <c r="I162" s="269"/>
      <c r="J162" s="269"/>
      <c r="K162" s="266"/>
    </row>
    <row r="163" spans="2:11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pans="2:11" s="1" customFormat="1" ht="7.5" customHeight="1">
      <c r="B164" s="258"/>
      <c r="C164" s="259"/>
      <c r="D164" s="259"/>
      <c r="E164" s="259"/>
      <c r="F164" s="259"/>
      <c r="G164" s="259"/>
      <c r="H164" s="259"/>
      <c r="I164" s="259"/>
      <c r="J164" s="259"/>
      <c r="K164" s="260"/>
    </row>
    <row r="165" spans="2:11" s="1" customFormat="1" ht="45" customHeight="1">
      <c r="B165" s="261"/>
      <c r="C165" s="390" t="s">
        <v>1130</v>
      </c>
      <c r="D165" s="390"/>
      <c r="E165" s="390"/>
      <c r="F165" s="390"/>
      <c r="G165" s="390"/>
      <c r="H165" s="390"/>
      <c r="I165" s="390"/>
      <c r="J165" s="390"/>
      <c r="K165" s="262"/>
    </row>
    <row r="166" spans="2:11" s="1" customFormat="1" ht="17.25" customHeight="1">
      <c r="B166" s="261"/>
      <c r="C166" s="282" t="s">
        <v>1058</v>
      </c>
      <c r="D166" s="282"/>
      <c r="E166" s="282"/>
      <c r="F166" s="282" t="s">
        <v>1059</v>
      </c>
      <c r="G166" s="319"/>
      <c r="H166" s="320" t="s">
        <v>54</v>
      </c>
      <c r="I166" s="320" t="s">
        <v>57</v>
      </c>
      <c r="J166" s="282" t="s">
        <v>1060</v>
      </c>
      <c r="K166" s="262"/>
    </row>
    <row r="167" spans="2:11" s="1" customFormat="1" ht="17.25" customHeight="1">
      <c r="B167" s="263"/>
      <c r="C167" s="284" t="s">
        <v>1061</v>
      </c>
      <c r="D167" s="284"/>
      <c r="E167" s="284"/>
      <c r="F167" s="285" t="s">
        <v>1062</v>
      </c>
      <c r="G167" s="321"/>
      <c r="H167" s="322"/>
      <c r="I167" s="322"/>
      <c r="J167" s="284" t="s">
        <v>1063</v>
      </c>
      <c r="K167" s="264"/>
    </row>
    <row r="168" spans="2:11" s="1" customFormat="1" ht="5.25" customHeight="1">
      <c r="B168" s="290"/>
      <c r="C168" s="287"/>
      <c r="D168" s="287"/>
      <c r="E168" s="287"/>
      <c r="F168" s="287"/>
      <c r="G168" s="288"/>
      <c r="H168" s="287"/>
      <c r="I168" s="287"/>
      <c r="J168" s="287"/>
      <c r="K168" s="311"/>
    </row>
    <row r="169" spans="2:11" s="1" customFormat="1" ht="15" customHeight="1">
      <c r="B169" s="290"/>
      <c r="C169" s="269" t="s">
        <v>1067</v>
      </c>
      <c r="D169" s="269"/>
      <c r="E169" s="269"/>
      <c r="F169" s="289" t="s">
        <v>1064</v>
      </c>
      <c r="G169" s="269"/>
      <c r="H169" s="269" t="s">
        <v>1104</v>
      </c>
      <c r="I169" s="269" t="s">
        <v>1066</v>
      </c>
      <c r="J169" s="269">
        <v>120</v>
      </c>
      <c r="K169" s="311"/>
    </row>
    <row r="170" spans="2:11" s="1" customFormat="1" ht="15" customHeight="1">
      <c r="B170" s="290"/>
      <c r="C170" s="269" t="s">
        <v>1113</v>
      </c>
      <c r="D170" s="269"/>
      <c r="E170" s="269"/>
      <c r="F170" s="289" t="s">
        <v>1064</v>
      </c>
      <c r="G170" s="269"/>
      <c r="H170" s="269" t="s">
        <v>1114</v>
      </c>
      <c r="I170" s="269" t="s">
        <v>1066</v>
      </c>
      <c r="J170" s="269" t="s">
        <v>1115</v>
      </c>
      <c r="K170" s="311"/>
    </row>
    <row r="171" spans="2:11" s="1" customFormat="1" ht="15" customHeight="1">
      <c r="B171" s="290"/>
      <c r="C171" s="269" t="s">
        <v>85</v>
      </c>
      <c r="D171" s="269"/>
      <c r="E171" s="269"/>
      <c r="F171" s="289" t="s">
        <v>1064</v>
      </c>
      <c r="G171" s="269"/>
      <c r="H171" s="269" t="s">
        <v>1131</v>
      </c>
      <c r="I171" s="269" t="s">
        <v>1066</v>
      </c>
      <c r="J171" s="269" t="s">
        <v>1115</v>
      </c>
      <c r="K171" s="311"/>
    </row>
    <row r="172" spans="2:11" s="1" customFormat="1" ht="15" customHeight="1">
      <c r="B172" s="290"/>
      <c r="C172" s="269" t="s">
        <v>1069</v>
      </c>
      <c r="D172" s="269"/>
      <c r="E172" s="269"/>
      <c r="F172" s="289" t="s">
        <v>1070</v>
      </c>
      <c r="G172" s="269"/>
      <c r="H172" s="269" t="s">
        <v>1131</v>
      </c>
      <c r="I172" s="269" t="s">
        <v>1066</v>
      </c>
      <c r="J172" s="269">
        <v>50</v>
      </c>
      <c r="K172" s="311"/>
    </row>
    <row r="173" spans="2:11" s="1" customFormat="1" ht="15" customHeight="1">
      <c r="B173" s="290"/>
      <c r="C173" s="269" t="s">
        <v>1072</v>
      </c>
      <c r="D173" s="269"/>
      <c r="E173" s="269"/>
      <c r="F173" s="289" t="s">
        <v>1064</v>
      </c>
      <c r="G173" s="269"/>
      <c r="H173" s="269" t="s">
        <v>1131</v>
      </c>
      <c r="I173" s="269" t="s">
        <v>1074</v>
      </c>
      <c r="J173" s="269"/>
      <c r="K173" s="311"/>
    </row>
    <row r="174" spans="2:11" s="1" customFormat="1" ht="15" customHeight="1">
      <c r="B174" s="290"/>
      <c r="C174" s="269" t="s">
        <v>1083</v>
      </c>
      <c r="D174" s="269"/>
      <c r="E174" s="269"/>
      <c r="F174" s="289" t="s">
        <v>1070</v>
      </c>
      <c r="G174" s="269"/>
      <c r="H174" s="269" t="s">
        <v>1131</v>
      </c>
      <c r="I174" s="269" t="s">
        <v>1066</v>
      </c>
      <c r="J174" s="269">
        <v>50</v>
      </c>
      <c r="K174" s="311"/>
    </row>
    <row r="175" spans="2:11" s="1" customFormat="1" ht="15" customHeight="1">
      <c r="B175" s="290"/>
      <c r="C175" s="269" t="s">
        <v>1091</v>
      </c>
      <c r="D175" s="269"/>
      <c r="E175" s="269"/>
      <c r="F175" s="289" t="s">
        <v>1070</v>
      </c>
      <c r="G175" s="269"/>
      <c r="H175" s="269" t="s">
        <v>1131</v>
      </c>
      <c r="I175" s="269" t="s">
        <v>1066</v>
      </c>
      <c r="J175" s="269">
        <v>50</v>
      </c>
      <c r="K175" s="311"/>
    </row>
    <row r="176" spans="2:11" s="1" customFormat="1" ht="15" customHeight="1">
      <c r="B176" s="290"/>
      <c r="C176" s="269" t="s">
        <v>1089</v>
      </c>
      <c r="D176" s="269"/>
      <c r="E176" s="269"/>
      <c r="F176" s="289" t="s">
        <v>1070</v>
      </c>
      <c r="G176" s="269"/>
      <c r="H176" s="269" t="s">
        <v>1131</v>
      </c>
      <c r="I176" s="269" t="s">
        <v>1066</v>
      </c>
      <c r="J176" s="269">
        <v>50</v>
      </c>
      <c r="K176" s="311"/>
    </row>
    <row r="177" spans="2:11" s="1" customFormat="1" ht="15" customHeight="1">
      <c r="B177" s="290"/>
      <c r="C177" s="269" t="s">
        <v>129</v>
      </c>
      <c r="D177" s="269"/>
      <c r="E177" s="269"/>
      <c r="F177" s="289" t="s">
        <v>1064</v>
      </c>
      <c r="G177" s="269"/>
      <c r="H177" s="269" t="s">
        <v>1132</v>
      </c>
      <c r="I177" s="269" t="s">
        <v>1133</v>
      </c>
      <c r="J177" s="269"/>
      <c r="K177" s="311"/>
    </row>
    <row r="178" spans="2:11" s="1" customFormat="1" ht="15" customHeight="1">
      <c r="B178" s="290"/>
      <c r="C178" s="269" t="s">
        <v>57</v>
      </c>
      <c r="D178" s="269"/>
      <c r="E178" s="269"/>
      <c r="F178" s="289" t="s">
        <v>1064</v>
      </c>
      <c r="G178" s="269"/>
      <c r="H178" s="269" t="s">
        <v>1134</v>
      </c>
      <c r="I178" s="269" t="s">
        <v>1135</v>
      </c>
      <c r="J178" s="269">
        <v>1</v>
      </c>
      <c r="K178" s="311"/>
    </row>
    <row r="179" spans="2:11" s="1" customFormat="1" ht="15" customHeight="1">
      <c r="B179" s="290"/>
      <c r="C179" s="269" t="s">
        <v>53</v>
      </c>
      <c r="D179" s="269"/>
      <c r="E179" s="269"/>
      <c r="F179" s="289" t="s">
        <v>1064</v>
      </c>
      <c r="G179" s="269"/>
      <c r="H179" s="269" t="s">
        <v>1136</v>
      </c>
      <c r="I179" s="269" t="s">
        <v>1066</v>
      </c>
      <c r="J179" s="269">
        <v>20</v>
      </c>
      <c r="K179" s="311"/>
    </row>
    <row r="180" spans="2:11" s="1" customFormat="1" ht="15" customHeight="1">
      <c r="B180" s="290"/>
      <c r="C180" s="269" t="s">
        <v>54</v>
      </c>
      <c r="D180" s="269"/>
      <c r="E180" s="269"/>
      <c r="F180" s="289" t="s">
        <v>1064</v>
      </c>
      <c r="G180" s="269"/>
      <c r="H180" s="269" t="s">
        <v>1137</v>
      </c>
      <c r="I180" s="269" t="s">
        <v>1066</v>
      </c>
      <c r="J180" s="269">
        <v>255</v>
      </c>
      <c r="K180" s="311"/>
    </row>
    <row r="181" spans="2:11" s="1" customFormat="1" ht="15" customHeight="1">
      <c r="B181" s="290"/>
      <c r="C181" s="269" t="s">
        <v>130</v>
      </c>
      <c r="D181" s="269"/>
      <c r="E181" s="269"/>
      <c r="F181" s="289" t="s">
        <v>1064</v>
      </c>
      <c r="G181" s="269"/>
      <c r="H181" s="269" t="s">
        <v>1028</v>
      </c>
      <c r="I181" s="269" t="s">
        <v>1066</v>
      </c>
      <c r="J181" s="269">
        <v>10</v>
      </c>
      <c r="K181" s="311"/>
    </row>
    <row r="182" spans="2:11" s="1" customFormat="1" ht="15" customHeight="1">
      <c r="B182" s="290"/>
      <c r="C182" s="269" t="s">
        <v>131</v>
      </c>
      <c r="D182" s="269"/>
      <c r="E182" s="269"/>
      <c r="F182" s="289" t="s">
        <v>1064</v>
      </c>
      <c r="G182" s="269"/>
      <c r="H182" s="269" t="s">
        <v>1138</v>
      </c>
      <c r="I182" s="269" t="s">
        <v>1099</v>
      </c>
      <c r="J182" s="269"/>
      <c r="K182" s="311"/>
    </row>
    <row r="183" spans="2:11" s="1" customFormat="1" ht="15" customHeight="1">
      <c r="B183" s="290"/>
      <c r="C183" s="269" t="s">
        <v>1139</v>
      </c>
      <c r="D183" s="269"/>
      <c r="E183" s="269"/>
      <c r="F183" s="289" t="s">
        <v>1064</v>
      </c>
      <c r="G183" s="269"/>
      <c r="H183" s="269" t="s">
        <v>1140</v>
      </c>
      <c r="I183" s="269" t="s">
        <v>1099</v>
      </c>
      <c r="J183" s="269"/>
      <c r="K183" s="311"/>
    </row>
    <row r="184" spans="2:11" s="1" customFormat="1" ht="15" customHeight="1">
      <c r="B184" s="290"/>
      <c r="C184" s="269" t="s">
        <v>1128</v>
      </c>
      <c r="D184" s="269"/>
      <c r="E184" s="269"/>
      <c r="F184" s="289" t="s">
        <v>1064</v>
      </c>
      <c r="G184" s="269"/>
      <c r="H184" s="269" t="s">
        <v>1141</v>
      </c>
      <c r="I184" s="269" t="s">
        <v>1099</v>
      </c>
      <c r="J184" s="269"/>
      <c r="K184" s="311"/>
    </row>
    <row r="185" spans="2:11" s="1" customFormat="1" ht="15" customHeight="1">
      <c r="B185" s="290"/>
      <c r="C185" s="269" t="s">
        <v>133</v>
      </c>
      <c r="D185" s="269"/>
      <c r="E185" s="269"/>
      <c r="F185" s="289" t="s">
        <v>1070</v>
      </c>
      <c r="G185" s="269"/>
      <c r="H185" s="269" t="s">
        <v>1142</v>
      </c>
      <c r="I185" s="269" t="s">
        <v>1066</v>
      </c>
      <c r="J185" s="269">
        <v>50</v>
      </c>
      <c r="K185" s="311"/>
    </row>
    <row r="186" spans="2:11" s="1" customFormat="1" ht="15" customHeight="1">
      <c r="B186" s="290"/>
      <c r="C186" s="269" t="s">
        <v>1143</v>
      </c>
      <c r="D186" s="269"/>
      <c r="E186" s="269"/>
      <c r="F186" s="289" t="s">
        <v>1070</v>
      </c>
      <c r="G186" s="269"/>
      <c r="H186" s="269" t="s">
        <v>1144</v>
      </c>
      <c r="I186" s="269" t="s">
        <v>1145</v>
      </c>
      <c r="J186" s="269"/>
      <c r="K186" s="311"/>
    </row>
    <row r="187" spans="2:11" s="1" customFormat="1" ht="15" customHeight="1">
      <c r="B187" s="290"/>
      <c r="C187" s="269" t="s">
        <v>1146</v>
      </c>
      <c r="D187" s="269"/>
      <c r="E187" s="269"/>
      <c r="F187" s="289" t="s">
        <v>1070</v>
      </c>
      <c r="G187" s="269"/>
      <c r="H187" s="269" t="s">
        <v>1147</v>
      </c>
      <c r="I187" s="269" t="s">
        <v>1145</v>
      </c>
      <c r="J187" s="269"/>
      <c r="K187" s="311"/>
    </row>
    <row r="188" spans="2:11" s="1" customFormat="1" ht="15" customHeight="1">
      <c r="B188" s="290"/>
      <c r="C188" s="269" t="s">
        <v>1148</v>
      </c>
      <c r="D188" s="269"/>
      <c r="E188" s="269"/>
      <c r="F188" s="289" t="s">
        <v>1070</v>
      </c>
      <c r="G188" s="269"/>
      <c r="H188" s="269" t="s">
        <v>1149</v>
      </c>
      <c r="I188" s="269" t="s">
        <v>1145</v>
      </c>
      <c r="J188" s="269"/>
      <c r="K188" s="311"/>
    </row>
    <row r="189" spans="2:11" s="1" customFormat="1" ht="15" customHeight="1">
      <c r="B189" s="290"/>
      <c r="C189" s="323" t="s">
        <v>1150</v>
      </c>
      <c r="D189" s="269"/>
      <c r="E189" s="269"/>
      <c r="F189" s="289" t="s">
        <v>1070</v>
      </c>
      <c r="G189" s="269"/>
      <c r="H189" s="269" t="s">
        <v>1151</v>
      </c>
      <c r="I189" s="269" t="s">
        <v>1152</v>
      </c>
      <c r="J189" s="324" t="s">
        <v>1153</v>
      </c>
      <c r="K189" s="311"/>
    </row>
    <row r="190" spans="2:11" s="1" customFormat="1" ht="15" customHeight="1">
      <c r="B190" s="290"/>
      <c r="C190" s="275" t="s">
        <v>42</v>
      </c>
      <c r="D190" s="269"/>
      <c r="E190" s="269"/>
      <c r="F190" s="289" t="s">
        <v>1064</v>
      </c>
      <c r="G190" s="269"/>
      <c r="H190" s="266" t="s">
        <v>1154</v>
      </c>
      <c r="I190" s="269" t="s">
        <v>1155</v>
      </c>
      <c r="J190" s="269"/>
      <c r="K190" s="311"/>
    </row>
    <row r="191" spans="2:11" s="1" customFormat="1" ht="15" customHeight="1">
      <c r="B191" s="290"/>
      <c r="C191" s="275" t="s">
        <v>1156</v>
      </c>
      <c r="D191" s="269"/>
      <c r="E191" s="269"/>
      <c r="F191" s="289" t="s">
        <v>1064</v>
      </c>
      <c r="G191" s="269"/>
      <c r="H191" s="269" t="s">
        <v>1157</v>
      </c>
      <c r="I191" s="269" t="s">
        <v>1099</v>
      </c>
      <c r="J191" s="269"/>
      <c r="K191" s="311"/>
    </row>
    <row r="192" spans="2:11" s="1" customFormat="1" ht="15" customHeight="1">
      <c r="B192" s="290"/>
      <c r="C192" s="275" t="s">
        <v>1158</v>
      </c>
      <c r="D192" s="269"/>
      <c r="E192" s="269"/>
      <c r="F192" s="289" t="s">
        <v>1064</v>
      </c>
      <c r="G192" s="269"/>
      <c r="H192" s="269" t="s">
        <v>1159</v>
      </c>
      <c r="I192" s="269" t="s">
        <v>1099</v>
      </c>
      <c r="J192" s="269"/>
      <c r="K192" s="311"/>
    </row>
    <row r="193" spans="2:11" s="1" customFormat="1" ht="15" customHeight="1">
      <c r="B193" s="290"/>
      <c r="C193" s="275" t="s">
        <v>1160</v>
      </c>
      <c r="D193" s="269"/>
      <c r="E193" s="269"/>
      <c r="F193" s="289" t="s">
        <v>1070</v>
      </c>
      <c r="G193" s="269"/>
      <c r="H193" s="269" t="s">
        <v>1161</v>
      </c>
      <c r="I193" s="269" t="s">
        <v>1099</v>
      </c>
      <c r="J193" s="269"/>
      <c r="K193" s="311"/>
    </row>
    <row r="194" spans="2:11" s="1" customFormat="1" ht="15" customHeight="1">
      <c r="B194" s="317"/>
      <c r="C194" s="325"/>
      <c r="D194" s="299"/>
      <c r="E194" s="299"/>
      <c r="F194" s="299"/>
      <c r="G194" s="299"/>
      <c r="H194" s="299"/>
      <c r="I194" s="299"/>
      <c r="J194" s="299"/>
      <c r="K194" s="318"/>
    </row>
    <row r="195" spans="2:11" s="1" customFormat="1" ht="18.75" customHeight="1">
      <c r="B195" s="266"/>
      <c r="C195" s="269"/>
      <c r="D195" s="269"/>
      <c r="E195" s="269"/>
      <c r="F195" s="289"/>
      <c r="G195" s="269"/>
      <c r="H195" s="269"/>
      <c r="I195" s="269"/>
      <c r="J195" s="269"/>
      <c r="K195" s="266"/>
    </row>
    <row r="196" spans="2:11" s="1" customFormat="1" ht="18.75" customHeight="1">
      <c r="B196" s="266"/>
      <c r="C196" s="269"/>
      <c r="D196" s="269"/>
      <c r="E196" s="269"/>
      <c r="F196" s="289"/>
      <c r="G196" s="269"/>
      <c r="H196" s="269"/>
      <c r="I196" s="269"/>
      <c r="J196" s="269"/>
      <c r="K196" s="266"/>
    </row>
    <row r="197" spans="2:11" s="1" customFormat="1" ht="18.75" customHeight="1">
      <c r="B197" s="276"/>
      <c r="C197" s="276"/>
      <c r="D197" s="276"/>
      <c r="E197" s="276"/>
      <c r="F197" s="276"/>
      <c r="G197" s="276"/>
      <c r="H197" s="276"/>
      <c r="I197" s="276"/>
      <c r="J197" s="276"/>
      <c r="K197" s="276"/>
    </row>
    <row r="198" spans="2:11" s="1" customFormat="1" ht="13.5">
      <c r="B198" s="258"/>
      <c r="C198" s="259"/>
      <c r="D198" s="259"/>
      <c r="E198" s="259"/>
      <c r="F198" s="259"/>
      <c r="G198" s="259"/>
      <c r="H198" s="259"/>
      <c r="I198" s="259"/>
      <c r="J198" s="259"/>
      <c r="K198" s="260"/>
    </row>
    <row r="199" spans="2:11" s="1" customFormat="1" ht="21">
      <c r="B199" s="261"/>
      <c r="C199" s="390" t="s">
        <v>1162</v>
      </c>
      <c r="D199" s="390"/>
      <c r="E199" s="390"/>
      <c r="F199" s="390"/>
      <c r="G199" s="390"/>
      <c r="H199" s="390"/>
      <c r="I199" s="390"/>
      <c r="J199" s="390"/>
      <c r="K199" s="262"/>
    </row>
    <row r="200" spans="2:11" s="1" customFormat="1" ht="25.5" customHeight="1">
      <c r="B200" s="261"/>
      <c r="C200" s="326" t="s">
        <v>1163</v>
      </c>
      <c r="D200" s="326"/>
      <c r="E200" s="326"/>
      <c r="F200" s="326" t="s">
        <v>1164</v>
      </c>
      <c r="G200" s="327"/>
      <c r="H200" s="396" t="s">
        <v>1165</v>
      </c>
      <c r="I200" s="396"/>
      <c r="J200" s="396"/>
      <c r="K200" s="262"/>
    </row>
    <row r="201" spans="2:11" s="1" customFormat="1" ht="5.25" customHeight="1">
      <c r="B201" s="290"/>
      <c r="C201" s="287"/>
      <c r="D201" s="287"/>
      <c r="E201" s="287"/>
      <c r="F201" s="287"/>
      <c r="G201" s="269"/>
      <c r="H201" s="287"/>
      <c r="I201" s="287"/>
      <c r="J201" s="287"/>
      <c r="K201" s="311"/>
    </row>
    <row r="202" spans="2:11" s="1" customFormat="1" ht="15" customHeight="1">
      <c r="B202" s="290"/>
      <c r="C202" s="269" t="s">
        <v>1155</v>
      </c>
      <c r="D202" s="269"/>
      <c r="E202" s="269"/>
      <c r="F202" s="289" t="s">
        <v>43</v>
      </c>
      <c r="G202" s="269"/>
      <c r="H202" s="395" t="s">
        <v>1166</v>
      </c>
      <c r="I202" s="395"/>
      <c r="J202" s="395"/>
      <c r="K202" s="311"/>
    </row>
    <row r="203" spans="2:11" s="1" customFormat="1" ht="15" customHeight="1">
      <c r="B203" s="290"/>
      <c r="C203" s="296"/>
      <c r="D203" s="269"/>
      <c r="E203" s="269"/>
      <c r="F203" s="289" t="s">
        <v>44</v>
      </c>
      <c r="G203" s="269"/>
      <c r="H203" s="395" t="s">
        <v>1167</v>
      </c>
      <c r="I203" s="395"/>
      <c r="J203" s="395"/>
      <c r="K203" s="311"/>
    </row>
    <row r="204" spans="2:11" s="1" customFormat="1" ht="15" customHeight="1">
      <c r="B204" s="290"/>
      <c r="C204" s="296"/>
      <c r="D204" s="269"/>
      <c r="E204" s="269"/>
      <c r="F204" s="289" t="s">
        <v>47</v>
      </c>
      <c r="G204" s="269"/>
      <c r="H204" s="395" t="s">
        <v>1168</v>
      </c>
      <c r="I204" s="395"/>
      <c r="J204" s="395"/>
      <c r="K204" s="311"/>
    </row>
    <row r="205" spans="2:11" s="1" customFormat="1" ht="15" customHeight="1">
      <c r="B205" s="290"/>
      <c r="C205" s="269"/>
      <c r="D205" s="269"/>
      <c r="E205" s="269"/>
      <c r="F205" s="289" t="s">
        <v>45</v>
      </c>
      <c r="G205" s="269"/>
      <c r="H205" s="395" t="s">
        <v>1169</v>
      </c>
      <c r="I205" s="395"/>
      <c r="J205" s="395"/>
      <c r="K205" s="311"/>
    </row>
    <row r="206" spans="2:11" s="1" customFormat="1" ht="15" customHeight="1">
      <c r="B206" s="290"/>
      <c r="C206" s="269"/>
      <c r="D206" s="269"/>
      <c r="E206" s="269"/>
      <c r="F206" s="289" t="s">
        <v>46</v>
      </c>
      <c r="G206" s="269"/>
      <c r="H206" s="395" t="s">
        <v>1170</v>
      </c>
      <c r="I206" s="395"/>
      <c r="J206" s="395"/>
      <c r="K206" s="311"/>
    </row>
    <row r="207" spans="2:11" s="1" customFormat="1" ht="15" customHeight="1">
      <c r="B207" s="290"/>
      <c r="C207" s="269"/>
      <c r="D207" s="269"/>
      <c r="E207" s="269"/>
      <c r="F207" s="289"/>
      <c r="G207" s="269"/>
      <c r="H207" s="269"/>
      <c r="I207" s="269"/>
      <c r="J207" s="269"/>
      <c r="K207" s="311"/>
    </row>
    <row r="208" spans="2:11" s="1" customFormat="1" ht="15" customHeight="1">
      <c r="B208" s="290"/>
      <c r="C208" s="269" t="s">
        <v>1111</v>
      </c>
      <c r="D208" s="269"/>
      <c r="E208" s="269"/>
      <c r="F208" s="289" t="s">
        <v>78</v>
      </c>
      <c r="G208" s="269"/>
      <c r="H208" s="395" t="s">
        <v>1171</v>
      </c>
      <c r="I208" s="395"/>
      <c r="J208" s="395"/>
      <c r="K208" s="311"/>
    </row>
    <row r="209" spans="2:11" s="1" customFormat="1" ht="15" customHeight="1">
      <c r="B209" s="290"/>
      <c r="C209" s="296"/>
      <c r="D209" s="269"/>
      <c r="E209" s="269"/>
      <c r="F209" s="289" t="s">
        <v>95</v>
      </c>
      <c r="G209" s="269"/>
      <c r="H209" s="395" t="s">
        <v>1009</v>
      </c>
      <c r="I209" s="395"/>
      <c r="J209" s="395"/>
      <c r="K209" s="311"/>
    </row>
    <row r="210" spans="2:11" s="1" customFormat="1" ht="15" customHeight="1">
      <c r="B210" s="290"/>
      <c r="C210" s="269"/>
      <c r="D210" s="269"/>
      <c r="E210" s="269"/>
      <c r="F210" s="289" t="s">
        <v>1007</v>
      </c>
      <c r="G210" s="269"/>
      <c r="H210" s="395" t="s">
        <v>1172</v>
      </c>
      <c r="I210" s="395"/>
      <c r="J210" s="395"/>
      <c r="K210" s="311"/>
    </row>
    <row r="211" spans="2:11" s="1" customFormat="1" ht="15" customHeight="1">
      <c r="B211" s="328"/>
      <c r="C211" s="296"/>
      <c r="D211" s="296"/>
      <c r="E211" s="296"/>
      <c r="F211" s="289" t="s">
        <v>1010</v>
      </c>
      <c r="G211" s="275"/>
      <c r="H211" s="394" t="s">
        <v>1011</v>
      </c>
      <c r="I211" s="394"/>
      <c r="J211" s="394"/>
      <c r="K211" s="329"/>
    </row>
    <row r="212" spans="2:11" s="1" customFormat="1" ht="15" customHeight="1">
      <c r="B212" s="328"/>
      <c r="C212" s="296"/>
      <c r="D212" s="296"/>
      <c r="E212" s="296"/>
      <c r="F212" s="289" t="s">
        <v>933</v>
      </c>
      <c r="G212" s="275"/>
      <c r="H212" s="394" t="s">
        <v>980</v>
      </c>
      <c r="I212" s="394"/>
      <c r="J212" s="394"/>
      <c r="K212" s="329"/>
    </row>
    <row r="213" spans="2:11" s="1" customFormat="1" ht="15" customHeight="1">
      <c r="B213" s="328"/>
      <c r="C213" s="296"/>
      <c r="D213" s="296"/>
      <c r="E213" s="296"/>
      <c r="F213" s="330"/>
      <c r="G213" s="275"/>
      <c r="H213" s="331"/>
      <c r="I213" s="331"/>
      <c r="J213" s="331"/>
      <c r="K213" s="329"/>
    </row>
    <row r="214" spans="2:11" s="1" customFormat="1" ht="15" customHeight="1">
      <c r="B214" s="328"/>
      <c r="C214" s="269" t="s">
        <v>1135</v>
      </c>
      <c r="D214" s="296"/>
      <c r="E214" s="296"/>
      <c r="F214" s="289">
        <v>1</v>
      </c>
      <c r="G214" s="275"/>
      <c r="H214" s="394" t="s">
        <v>1173</v>
      </c>
      <c r="I214" s="394"/>
      <c r="J214" s="394"/>
      <c r="K214" s="329"/>
    </row>
    <row r="215" spans="2:11" s="1" customFormat="1" ht="15" customHeight="1">
      <c r="B215" s="328"/>
      <c r="C215" s="296"/>
      <c r="D215" s="296"/>
      <c r="E215" s="296"/>
      <c r="F215" s="289">
        <v>2</v>
      </c>
      <c r="G215" s="275"/>
      <c r="H215" s="394" t="s">
        <v>1174</v>
      </c>
      <c r="I215" s="394"/>
      <c r="J215" s="394"/>
      <c r="K215" s="329"/>
    </row>
    <row r="216" spans="2:11" s="1" customFormat="1" ht="15" customHeight="1">
      <c r="B216" s="328"/>
      <c r="C216" s="296"/>
      <c r="D216" s="296"/>
      <c r="E216" s="296"/>
      <c r="F216" s="289">
        <v>3</v>
      </c>
      <c r="G216" s="275"/>
      <c r="H216" s="394" t="s">
        <v>1175</v>
      </c>
      <c r="I216" s="394"/>
      <c r="J216" s="394"/>
      <c r="K216" s="329"/>
    </row>
    <row r="217" spans="2:11" s="1" customFormat="1" ht="15" customHeight="1">
      <c r="B217" s="328"/>
      <c r="C217" s="296"/>
      <c r="D217" s="296"/>
      <c r="E217" s="296"/>
      <c r="F217" s="289">
        <v>4</v>
      </c>
      <c r="G217" s="275"/>
      <c r="H217" s="394" t="s">
        <v>1176</v>
      </c>
      <c r="I217" s="394"/>
      <c r="J217" s="394"/>
      <c r="K217" s="329"/>
    </row>
    <row r="218" spans="2:11" s="1" customFormat="1" ht="12.75" customHeight="1">
      <c r="B218" s="332"/>
      <c r="C218" s="333"/>
      <c r="D218" s="333"/>
      <c r="E218" s="333"/>
      <c r="F218" s="333"/>
      <c r="G218" s="333"/>
      <c r="H218" s="333"/>
      <c r="I218" s="333"/>
      <c r="J218" s="333"/>
      <c r="K218" s="334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 02 - D.1.1 - STAVBA</vt:lpstr>
      <vt:lpstr>SO 02-D2 - Přípojka kanal...</vt:lpstr>
      <vt:lpstr>SO 02-PS - strojní vybave...</vt:lpstr>
      <vt:lpstr>SO 03-D.1.1 -  architek.-...</vt:lpstr>
      <vt:lpstr>SO 03-D.1.4 EL - část ele...</vt:lpstr>
      <vt:lpstr>VON etapa1 - vedlejší a o...</vt:lpstr>
      <vt:lpstr>Pokyny pro vyplnění</vt:lpstr>
      <vt:lpstr>'Rekapitulace stavby'!Názvy_tisku</vt:lpstr>
      <vt:lpstr>'SO 02 - D.1.1 - STAVBA'!Názvy_tisku</vt:lpstr>
      <vt:lpstr>'SO 02-D2 - Přípojka kanal...'!Názvy_tisku</vt:lpstr>
      <vt:lpstr>'SO 02-PS - strojní vybave...'!Názvy_tisku</vt:lpstr>
      <vt:lpstr>'SO 03-D.1.1 -  architek.-...'!Názvy_tisku</vt:lpstr>
      <vt:lpstr>'SO 03-D.1.4 EL - část ele...'!Názvy_tisku</vt:lpstr>
      <vt:lpstr>'VON etapa1 - vedlejší a o...'!Názvy_tisku</vt:lpstr>
      <vt:lpstr>'Pokyny pro vyplnění'!Oblast_tisku</vt:lpstr>
      <vt:lpstr>'Rekapitulace stavby'!Oblast_tisku</vt:lpstr>
      <vt:lpstr>'SO 02 - D.1.1 - STAVBA'!Oblast_tisku</vt:lpstr>
      <vt:lpstr>'SO 02-D2 - Přípojka kanal...'!Oblast_tisku</vt:lpstr>
      <vt:lpstr>'SO 02-PS - strojní vybave...'!Oblast_tisku</vt:lpstr>
      <vt:lpstr>'SO 03-D.1.1 -  architek.-...'!Oblast_tisku</vt:lpstr>
      <vt:lpstr>'SO 03-D.1.4 EL - část ele...'!Oblast_tisku</vt:lpstr>
      <vt:lpstr>'VON etapa1 - vedlejší a o...'!Oblast_tisku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DESKTOP-4PMVI13\Marcela</dc:creator>
  <cp:lastModifiedBy>Marcela Kalužná</cp:lastModifiedBy>
  <dcterms:created xsi:type="dcterms:W3CDTF">2020-06-14T19:24:30Z</dcterms:created>
  <dcterms:modified xsi:type="dcterms:W3CDTF">2020-06-15T13:54:00Z</dcterms:modified>
</cp:coreProperties>
</file>